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עגבניות אורגני (2)" sheetId="1" r:id="rId4"/>
    <sheet state="visible" name="מטריצה" sheetId="2" r:id="rId5"/>
  </sheets>
  <definedNames>
    <definedName localSheetId="0" name="EndOfTable">'עגבניות אורגני (2)'!$I$24:$L$24</definedName>
    <definedName name="EndOfTable">'מטריצה'!$I$24:$L$24</definedName>
    <definedName name="AllCol">'מטריצה'!$H$24</definedName>
    <definedName localSheetId="0" name="AllCol">'עגבניות אורגני (2)'!$H$24</definedName>
    <definedName hidden="1" localSheetId="0" name="_xlnm._FilterDatabase">'עגבניות אורגני (2)'!$A$6:$E$621</definedName>
    <definedName hidden="1" localSheetId="1" name="_xlnm._FilterDatabase">'מטריצה'!$A$6:$E$609</definedName>
  </definedNames>
  <calcPr/>
  <extLst>
    <ext uri="GoogleSheetsCustomDataVersion2">
      <go:sheetsCustomData xmlns:go="http://customooxmlschemas.google.com/" r:id="rId6" roundtripDataChecksum="/dpJ0HFILbH2I4blLDiZzWb5zy8GbgNiWBlOjAT2U7M="/>
    </ext>
  </extLst>
</workbook>
</file>

<file path=xl/sharedStrings.xml><?xml version="1.0" encoding="utf-8"?>
<sst xmlns="http://schemas.openxmlformats.org/spreadsheetml/2006/main" count="2908" uniqueCount="524">
  <si>
    <t>עגבניות מחזור אחד בבית צמיחה - גידול אורגני</t>
  </si>
  <si>
    <t>קבוצה</t>
  </si>
  <si>
    <t>סנן</t>
  </si>
  <si>
    <t>סעיף</t>
  </si>
  <si>
    <t>יח</t>
  </si>
  <si>
    <t>מחיר</t>
  </si>
  <si>
    <t>כמות</t>
  </si>
  <si>
    <t>סהכ</t>
  </si>
  <si>
    <t>שנות
קיים</t>
  </si>
  <si>
    <t>היקף
פעילות</t>
  </si>
  <si>
    <t>סכום
ההשקעה
ליחידה</t>
  </si>
  <si>
    <t>כותרות</t>
  </si>
  <si>
    <t>גידול</t>
  </si>
  <si>
    <t>עגבניה</t>
  </si>
  <si>
    <t>טיפוס</t>
  </si>
  <si>
    <t>בודדות</t>
  </si>
  <si>
    <t>שטח פתוח/בית רשת/מנהרה/בית צמיחה</t>
  </si>
  <si>
    <t>בית צמיחה</t>
  </si>
  <si>
    <t>עונת גידול</t>
  </si>
  <si>
    <t>חודש זריעה/שתילה</t>
  </si>
  <si>
    <t>אוגסט- מאי</t>
  </si>
  <si>
    <t>אזור גידול</t>
  </si>
  <si>
    <t>כל הארץ</t>
  </si>
  <si>
    <t>חודש קטיף</t>
  </si>
  <si>
    <t>נובמבר-מאי</t>
  </si>
  <si>
    <t>משך הגידול - ימים</t>
  </si>
  <si>
    <t>ימים</t>
  </si>
  <si>
    <t>מחזורי גידול בשנה</t>
  </si>
  <si>
    <t>הדליה/בלי הדליה</t>
  </si>
  <si>
    <t>הדליה הולנדית</t>
  </si>
  <si>
    <t>מקדם החזר הון למחזור אחד</t>
  </si>
  <si>
    <t>המדריך</t>
  </si>
  <si>
    <t>שלי</t>
  </si>
  <si>
    <t>המדריך2</t>
  </si>
  <si>
    <t>ברכה</t>
  </si>
  <si>
    <t>מצב עדכון</t>
  </si>
  <si>
    <t>עדכון
 24-10-2017</t>
  </si>
  <si>
    <t>היקף ארצי</t>
  </si>
  <si>
    <t>שם חוברת לפרסום</t>
  </si>
  <si>
    <t>להדפסה</t>
  </si>
  <si>
    <t>היקף הגידול(0=לא מוצג)</t>
  </si>
  <si>
    <t>הערה: לחיצה על שם התחשיב בשורה 6 = הצג/הסתר</t>
  </si>
  <si>
    <t>הכנסות</t>
  </si>
  <si>
    <t>יבול1:יחידות</t>
  </si>
  <si>
    <t>יבול1:מחיר</t>
  </si>
  <si>
    <t>יבול1 עגבניה לשוק מקומי</t>
  </si>
  <si>
    <t>טון</t>
  </si>
  <si>
    <t>יבול1:תיאור לתחשיב המודפס</t>
  </si>
  <si>
    <t>יבול2:יחידות</t>
  </si>
  <si>
    <t>יבול2:מחיר</t>
  </si>
  <si>
    <t xml:space="preserve">יבול2 עגבניה </t>
  </si>
  <si>
    <t>יבול2:תיאור לתחשיב המודפס</t>
  </si>
  <si>
    <t>יבול3:יחידות</t>
  </si>
  <si>
    <t>יבול3:מחיר</t>
  </si>
  <si>
    <t xml:space="preserve">יבול3 עגבניה </t>
  </si>
  <si>
    <t>יבול3:תיאור לתחשיב המודפס</t>
  </si>
  <si>
    <t>סה"כ יבול</t>
  </si>
  <si>
    <t>סהכ הכנסות</t>
  </si>
  <si>
    <t>שיווק</t>
  </si>
  <si>
    <t>הספק קטיף יבול1</t>
  </si>
  <si>
    <t>ימע לטון</t>
  </si>
  <si>
    <t>ימי עבודה בקטיף יבול1(הספק 2 ימע/טון)</t>
  </si>
  <si>
    <t>יום</t>
  </si>
  <si>
    <t>עלות קטיף יבול1</t>
  </si>
  <si>
    <t>הספק קטיף יבול2</t>
  </si>
  <si>
    <t>ימי עבודה בקטיף יבול2(הספק  ימע/טון)</t>
  </si>
  <si>
    <t>עלות קטיף יבול2</t>
  </si>
  <si>
    <t>הספק קטיף יבול3</t>
  </si>
  <si>
    <t>ימי עבודה בקטיף יבול3(הספק  ימע/טון)</t>
  </si>
  <si>
    <t>עלות קטיף יבול3</t>
  </si>
  <si>
    <t>הספק מיון יבול1</t>
  </si>
  <si>
    <t>ימי עבודה במיון יבול1(הספק  ימע/טון)</t>
  </si>
  <si>
    <t>עלות מיון יבול1</t>
  </si>
  <si>
    <t>הספק מיון יבול2</t>
  </si>
  <si>
    <t>ימי עבודה במיון יבול2(הספק  ימע/טון)</t>
  </si>
  <si>
    <t>עלות מיון יבול2</t>
  </si>
  <si>
    <t>הספק מיון יבול3</t>
  </si>
  <si>
    <t>ימי עבודה במיון יבול3(הספק  ימע/טון)</t>
  </si>
  <si>
    <t>עלות מיון יבול3</t>
  </si>
  <si>
    <t>הספק אריזה יבול1</t>
  </si>
  <si>
    <t>ימי עבודה באריזה יבול1(הספק  ימע/טון)</t>
  </si>
  <si>
    <t>עלות אריזה יבול1</t>
  </si>
  <si>
    <t>הספק אריזה יבול2</t>
  </si>
  <si>
    <t>ימי עבודה באריזה יבול2(הספק  ימע/טון)</t>
  </si>
  <si>
    <t>עלות אריזה יבול2</t>
  </si>
  <si>
    <t>הספק אריזה יבול3</t>
  </si>
  <si>
    <t>ימי עבודה באריזה יבול3(הספק  ימע/טון)</t>
  </si>
  <si>
    <t>עלות אריזה יבול3</t>
  </si>
  <si>
    <t>סהכ ימי עבודה קטיף מיון אריזה</t>
  </si>
  <si>
    <t>סהכ עלות קטיף מיון אריזה</t>
  </si>
  <si>
    <t>תאור חומר אריזה 1</t>
  </si>
  <si>
    <t>תיאור</t>
  </si>
  <si>
    <t>מחיר חומר אריזה 1</t>
  </si>
  <si>
    <t>מחיר יחידה</t>
  </si>
  <si>
    <t>קרטון -8 ק"ג</t>
  </si>
  <si>
    <t>יחידות</t>
  </si>
  <si>
    <t>עלות חומר אריזה 1</t>
  </si>
  <si>
    <t>סכום</t>
  </si>
  <si>
    <t>תאור חומר אריזה 2</t>
  </si>
  <si>
    <t>מחיר חומר אריזה 2</t>
  </si>
  <si>
    <t>משטח 650 קג</t>
  </si>
  <si>
    <t>עלות חומר אריזה 2</t>
  </si>
  <si>
    <t>תאור חומר אריזה 3</t>
  </si>
  <si>
    <t>מחיר חומר אריזה 3</t>
  </si>
  <si>
    <t>עלות חומר אריזה 3</t>
  </si>
  <si>
    <t>סהכ עלות חומרי אריזה</t>
  </si>
  <si>
    <t>תאור הובלה 1</t>
  </si>
  <si>
    <t>הובלה לשוק מקומי</t>
  </si>
  <si>
    <t>מחיר הובלה 1</t>
  </si>
  <si>
    <t>עלות הובלה 1</t>
  </si>
  <si>
    <t>תאור הובלה 2</t>
  </si>
  <si>
    <t>מחיר הובלה 2</t>
  </si>
  <si>
    <t>עלות הובלה 2</t>
  </si>
  <si>
    <t>תאור הובלה 3</t>
  </si>
  <si>
    <t>מחיר הובלה 3</t>
  </si>
  <si>
    <t>עלות הובלה 3</t>
  </si>
  <si>
    <t>סהכ עלות הובלה</t>
  </si>
  <si>
    <t>תאור אחסון 1</t>
  </si>
  <si>
    <t>מחיר אחסון 1</t>
  </si>
  <si>
    <t>עלות אחסון 1</t>
  </si>
  <si>
    <t>תאור אחסון 2</t>
  </si>
  <si>
    <t>מחיר אחסון 2</t>
  </si>
  <si>
    <t>עלות אחסון 2</t>
  </si>
  <si>
    <t>תאור אחסון 3</t>
  </si>
  <si>
    <t>מחיר אחסון 3</t>
  </si>
  <si>
    <t>עלות אחסון 3</t>
  </si>
  <si>
    <t>סהכ עלות אחסון</t>
  </si>
  <si>
    <t>תאור היטלים ועמלות שיווק 1</t>
  </si>
  <si>
    <t>אחוז מהפדיון</t>
  </si>
  <si>
    <t>היטלים ועמלות 1 עגבניה לשוק מקומי</t>
  </si>
  <si>
    <t>תאור היטלים ועמלות שיווק 2</t>
  </si>
  <si>
    <t>מחיר היטלים ועמלות שיווק 2</t>
  </si>
  <si>
    <t xml:space="preserve">היטלים ועמלות 2 עגבניה </t>
  </si>
  <si>
    <t>עלות היטלים ועמלות שיווק 2</t>
  </si>
  <si>
    <t>תאור היטלים ועמלות שיווק 3</t>
  </si>
  <si>
    <t>מחיר היטלים ועמלות שיווק 3</t>
  </si>
  <si>
    <t xml:space="preserve">היטלים ועמלות 3 עגבניה </t>
  </si>
  <si>
    <t>עלות היטלים ועמלות שיווק 3</t>
  </si>
  <si>
    <t>סהכ עלות היטלים ועמלות שיווק</t>
  </si>
  <si>
    <t>תאור שונות 1</t>
  </si>
  <si>
    <t>מחיר שונות 1</t>
  </si>
  <si>
    <t>כמות יחידות</t>
  </si>
  <si>
    <t>עלות שונות 1</t>
  </si>
  <si>
    <t>תאור שונות 2</t>
  </si>
  <si>
    <t>מחיר שונות 2</t>
  </si>
  <si>
    <t>עלות שונות 2</t>
  </si>
  <si>
    <t>תאור שונות 3</t>
  </si>
  <si>
    <t>מחיר שונות 3</t>
  </si>
  <si>
    <t>עלות שונות 3</t>
  </si>
  <si>
    <t>סהכ עלות שונות</t>
  </si>
  <si>
    <t>סהכ הוצאות הקשורות ביבול</t>
  </si>
  <si>
    <t>יתרה בשער השדה = יתרה להוצאות הגידול</t>
  </si>
  <si>
    <t>מיכון</t>
  </si>
  <si>
    <t>מחיר מיכון קבלני עפ 80% ממחירון ארגון עובדי הפלחה. (20% מהמחיר נלקח כעבודת צוות). מחיר מיכון שעתי נלקח 100% ממחיר המחירון</t>
  </si>
  <si>
    <t xml:space="preserve">משתת לעומק  45 ס"מ  </t>
  </si>
  <si>
    <t>דונם</t>
  </si>
  <si>
    <t>משתת לשטח קטן</t>
  </si>
  <si>
    <t>חריש 35 ס"מ</t>
  </si>
  <si>
    <t>דיסוק</t>
  </si>
  <si>
    <t>דיסוק - שטח קטן</t>
  </si>
  <si>
    <t>קילטור להכנת שטח</t>
  </si>
  <si>
    <t>קילטור נגד עשבים</t>
  </si>
  <si>
    <t>קילטור - שטח קטן</t>
  </si>
  <si>
    <t>החלקה</t>
  </si>
  <si>
    <t>תיחוח</t>
  </si>
  <si>
    <t>עירוג</t>
  </si>
  <si>
    <t>עירוג+פריסת טיפטוף - שטח קטן</t>
  </si>
  <si>
    <t>דישון 100 ק"ג</t>
  </si>
  <si>
    <t>פיזור קומפוסט</t>
  </si>
  <si>
    <t>מק</t>
  </si>
  <si>
    <t>תיחוח  שטח קטן</t>
  </si>
  <si>
    <t xml:space="preserve">תיחוח במתחחת כבדה 30 ס"מ </t>
  </si>
  <si>
    <t>עיגול</t>
  </si>
  <si>
    <t>הכנת ערוגות במנהרה</t>
  </si>
  <si>
    <t>זריעה במזרעה פנאומטית</t>
  </si>
  <si>
    <t>מזרעה מכנית שום ובצלצלים</t>
  </si>
  <si>
    <t>שעה</t>
  </si>
  <si>
    <t>זריעה צנונית</t>
  </si>
  <si>
    <t>זריעה פפריקה</t>
  </si>
  <si>
    <t>זריעת שום מיכנית</t>
  </si>
  <si>
    <t>זריעת תפוא"ד</t>
  </si>
  <si>
    <t>שתילה מכנית</t>
  </si>
  <si>
    <t>פרישה וגלילת ציוד המטרה</t>
  </si>
  <si>
    <t>פרישה, גלילה והכנת טיפטוף (20מ"מ)</t>
  </si>
  <si>
    <t>עבודת טרקטור בגידול  (50כ"ס)</t>
  </si>
  <si>
    <t>עבודת טרקטור באסיף (50 כ"ס)</t>
  </si>
  <si>
    <t>פרישת פלסטיק תחתי ועילי</t>
  </si>
  <si>
    <t>מרסס יעודי (ממונע) לחממות</t>
  </si>
  <si>
    <t>ריסוס באמצעות טרקטור - שטח פתוח</t>
  </si>
  <si>
    <t>כיסוח</t>
  </si>
  <si>
    <t>ריסוק גזם</t>
  </si>
  <si>
    <t>כלי להצנעת אדיגן וטילון</t>
  </si>
  <si>
    <t>חיטוי קרקע קבלני (אדיגן,פורמלין)</t>
  </si>
  <si>
    <t>טרקטור לריסוס בביתי צמיחה</t>
  </si>
  <si>
    <t>קטיף פפריקה עח המפעל</t>
  </si>
  <si>
    <t>פריסת פלסטיק לחיפוי</t>
  </si>
  <si>
    <t>מערך הוצאת גזר קומביין+עגלה</t>
  </si>
  <si>
    <t>הוצאת צנונית עם קומביין</t>
  </si>
  <si>
    <t>הוצאת תפו"א בקומבין</t>
  </si>
  <si>
    <t>אסיף כרוב סיני/סלרי-קומביין נגרר</t>
  </si>
  <si>
    <t>כיסוח לפינוי בסוף הגידול</t>
  </si>
  <si>
    <t>מחתר בסוף הגידול</t>
  </si>
  <si>
    <t>מחתר איסוף בטטה</t>
  </si>
  <si>
    <t>פריסת רשת אגריל</t>
  </si>
  <si>
    <t>רכב</t>
  </si>
  <si>
    <t>חודש</t>
  </si>
  <si>
    <t>סהכ עלות המיכון</t>
  </si>
  <si>
    <t>חומר ריבוי</t>
  </si>
  <si>
    <t>מחיר חומר ריבוי</t>
  </si>
  <si>
    <t>חומר ריבוי עגבניה</t>
  </si>
  <si>
    <t>שתיל מורכב</t>
  </si>
  <si>
    <t>סהכ עלות חומר ריבוי</t>
  </si>
  <si>
    <t>סהכ גידול מטייב</t>
  </si>
  <si>
    <t>דשנים</t>
  </si>
  <si>
    <t>יחידות חנקן(מקור אורן)</t>
  </si>
  <si>
    <t>יחידות זרחן</t>
  </si>
  <si>
    <t>יחידות אשלגן(מקור כלורי)</t>
  </si>
  <si>
    <t>יחידות אשלגן(מקור חנקתי)</t>
  </si>
  <si>
    <t>יחידות חנקן(מקור אמון חנקתי)</t>
  </si>
  <si>
    <t>אמון חנקתי נוזלי 21%</t>
  </si>
  <si>
    <t>ליטר</t>
  </si>
  <si>
    <t>אשלגן כלורי</t>
  </si>
  <si>
    <t>קג</t>
  </si>
  <si>
    <t>גופרת אמון</t>
  </si>
  <si>
    <t>קומפוסט</t>
  </si>
  <si>
    <t>קוב</t>
  </si>
  <si>
    <t>דשן מור</t>
  </si>
  <si>
    <t>דשן 4-2-6</t>
  </si>
  <si>
    <t>עידית 4-2-8</t>
  </si>
  <si>
    <t>חומצה גופרתית</t>
  </si>
  <si>
    <t>חומצה זרחתית</t>
  </si>
  <si>
    <t>חומצה חנקתית</t>
  </si>
  <si>
    <t>גואנו</t>
  </si>
  <si>
    <t>נוגרו</t>
  </si>
  <si>
    <t>סופרפוספט מגורען</t>
  </si>
  <si>
    <t>ק"ג</t>
  </si>
  <si>
    <t>בורשל</t>
  </si>
  <si>
    <t>אדקיאן</t>
  </si>
  <si>
    <t>קלניט</t>
  </si>
  <si>
    <t>ביוסטימולנטים</t>
  </si>
  <si>
    <t>שפר 7:3:7</t>
  </si>
  <si>
    <t>ערבה 7:3:7</t>
  </si>
  <si>
    <t>סהכ דשן</t>
  </si>
  <si>
    <t>עשבים</t>
  </si>
  <si>
    <t>הדברה עשבים</t>
  </si>
  <si>
    <t>בוראל</t>
  </si>
  <si>
    <t>בזגראן</t>
  </si>
  <si>
    <t>גול</t>
  </si>
  <si>
    <t>גולטיקס</t>
  </si>
  <si>
    <t>דגנול/ סלקט</t>
  </si>
  <si>
    <t>דו קטלון</t>
  </si>
  <si>
    <t>דואל</t>
  </si>
  <si>
    <t>דקטאל</t>
  </si>
  <si>
    <t>לינורקס</t>
  </si>
  <si>
    <t>סטומפ</t>
  </si>
  <si>
    <t>סנקור</t>
  </si>
  <si>
    <t>פרומטרקס</t>
  </si>
  <si>
    <t>קוורץ</t>
  </si>
  <si>
    <t>קרב</t>
  </si>
  <si>
    <t>ראונדאפ</t>
  </si>
  <si>
    <t>רגלון</t>
  </si>
  <si>
    <t>רונסטאר</t>
  </si>
  <si>
    <t>שמן קייצי</t>
  </si>
  <si>
    <t>קומנד</t>
  </si>
  <si>
    <t>דיורקס</t>
  </si>
  <si>
    <t>בסטה</t>
  </si>
  <si>
    <t>סהכ הדברת עשבים</t>
  </si>
  <si>
    <t>מזיקים</t>
  </si>
  <si>
    <t>הדברה מזיקים</t>
  </si>
  <si>
    <t>אוברון</t>
  </si>
  <si>
    <t>מחלות</t>
  </si>
  <si>
    <t>אוואנט</t>
  </si>
  <si>
    <t>אויסקט</t>
  </si>
  <si>
    <t>אטברון</t>
  </si>
  <si>
    <t>קוציד</t>
  </si>
  <si>
    <t>אקטרה</t>
  </si>
  <si>
    <t>אקסירל</t>
  </si>
  <si>
    <t>נימגרד</t>
  </si>
  <si>
    <t>דיוויפאן</t>
  </si>
  <si>
    <t>דנים</t>
  </si>
  <si>
    <t>נימיקס 45</t>
  </si>
  <si>
    <t>דיקרזול</t>
  </si>
  <si>
    <t>הדברה משולבת תות</t>
  </si>
  <si>
    <t>ויידט 10</t>
  </si>
  <si>
    <t>תמרטק</t>
  </si>
  <si>
    <t>ורימרק</t>
  </si>
  <si>
    <t>טיגר</t>
  </si>
  <si>
    <t>טיפיקי</t>
  </si>
  <si>
    <t>טלסטאר</t>
  </si>
  <si>
    <t>טריגרד</t>
  </si>
  <si>
    <t>טריווגו</t>
  </si>
  <si>
    <t>טרייסר סופר אולטרה</t>
  </si>
  <si>
    <t>לנט 90%</t>
  </si>
  <si>
    <t>מג'יסטר</t>
  </si>
  <si>
    <t>טרייסר אולטרה</t>
  </si>
  <si>
    <t>מוליט</t>
  </si>
  <si>
    <t>תותח</t>
  </si>
  <si>
    <t>מטרונום</t>
  </si>
  <si>
    <t>הליוגופרית</t>
  </si>
  <si>
    <t>מסאי</t>
  </si>
  <si>
    <t>מסורול</t>
  </si>
  <si>
    <t>מץ'</t>
  </si>
  <si>
    <t>נמקור</t>
  </si>
  <si>
    <t>סימבוש</t>
  </si>
  <si>
    <t>סמש</t>
  </si>
  <si>
    <t>ספידר</t>
  </si>
  <si>
    <t>ספסן</t>
  </si>
  <si>
    <t>פרוביט</t>
  </si>
  <si>
    <t>פגסוס</t>
  </si>
  <si>
    <t>אי או אס</t>
  </si>
  <si>
    <t>פרופאל</t>
  </si>
  <si>
    <t>קונפידור</t>
  </si>
  <si>
    <t>רופאסט</t>
  </si>
  <si>
    <t>שונית</t>
  </si>
  <si>
    <t>הדברה משולבת פלפל</t>
  </si>
  <si>
    <t>הדברה משולבת אבטיח</t>
  </si>
  <si>
    <t>בקבוק</t>
  </si>
  <si>
    <t>בשטח עם נמטודות יש להוסיף טלון</t>
  </si>
  <si>
    <t>סהכ הדברת מזיקים ומחלות</t>
  </si>
  <si>
    <t>הדברה מחלות</t>
  </si>
  <si>
    <t>אופיר</t>
  </si>
  <si>
    <t>אוקטב</t>
  </si>
  <si>
    <t>אורטיבה טופ</t>
  </si>
  <si>
    <t>אקרובט</t>
  </si>
  <si>
    <t>ביוויסאן(בויסטין/דלסאן/טופז)</t>
  </si>
  <si>
    <t>גפרית לאיוד</t>
  </si>
  <si>
    <t>דיינון</t>
  </si>
  <si>
    <t>דקוניל</t>
  </si>
  <si>
    <t>חוסן</t>
  </si>
  <si>
    <t>טלון</t>
  </si>
  <si>
    <t>לונה</t>
  </si>
  <si>
    <t>מונסרן</t>
  </si>
  <si>
    <t>מנצידן/מנבגן/דקוניל</t>
  </si>
  <si>
    <t>מנקוזב</t>
  </si>
  <si>
    <t>מרפאן</t>
  </si>
  <si>
    <t>נימגארד</t>
  </si>
  <si>
    <t>נמרוד</t>
  </si>
  <si>
    <t>נץ</t>
  </si>
  <si>
    <t>סבון LQ 215</t>
  </si>
  <si>
    <t>סוויץ'</t>
  </si>
  <si>
    <t>סטרובי</t>
  </si>
  <si>
    <t>סלסט  בנפח נמוך</t>
  </si>
  <si>
    <t>פולאר</t>
  </si>
  <si>
    <t>פוליקור</t>
  </si>
  <si>
    <t>גפריכל</t>
  </si>
  <si>
    <t>דומרק</t>
  </si>
  <si>
    <t>קופרואנטרקול</t>
  </si>
  <si>
    <t>קוצייד</t>
  </si>
  <si>
    <t>רובראל</t>
  </si>
  <si>
    <t>רידומיל גולד נוזלי</t>
  </si>
  <si>
    <t>חומרים</t>
  </si>
  <si>
    <t>פלסטיק לחיפוי / חיטוי</t>
  </si>
  <si>
    <t>פלסטיק צהוב לחיפוי</t>
  </si>
  <si>
    <t>פלסטיק לכיסוי בתי צמיחה (כל שנתיים) ומנהרות</t>
  </si>
  <si>
    <t>פלסטיק לכיסוי בתי צמיחה ומנהרות</t>
  </si>
  <si>
    <t>חוטי הדליה (חבילות של 2 קג)</t>
  </si>
  <si>
    <t>שונות</t>
  </si>
  <si>
    <t>רשת אגריל</t>
  </si>
  <si>
    <t>סמני פסקל</t>
  </si>
  <si>
    <t>אלף יח</t>
  </si>
  <si>
    <t>חומר לחיטוי חלל בבית צמיחה</t>
  </si>
  <si>
    <t>חומרי חיטוי לזרעים</t>
  </si>
  <si>
    <t>חשמל משקי</t>
  </si>
  <si>
    <t>קווש</t>
  </si>
  <si>
    <t>מווסתי צמיחה(סיפיון)</t>
  </si>
  <si>
    <t>פרוג'ב</t>
  </si>
  <si>
    <t>שירותי האבקה לעגבניות רגילות</t>
  </si>
  <si>
    <t>חודש/דונם</t>
  </si>
  <si>
    <t>שירותי האבקה לשרי אשכולות</t>
  </si>
  <si>
    <t>כוורת דבורי דבש</t>
  </si>
  <si>
    <t>כוורת</t>
  </si>
  <si>
    <t>דבורי במבוס</t>
  </si>
  <si>
    <t>הורמונים לחציל (אורסט)</t>
  </si>
  <si>
    <t>כוורת דבורי דבש - סתיו</t>
  </si>
  <si>
    <t>כוורות מלון ערבה</t>
  </si>
  <si>
    <t>אבקה להפריה</t>
  </si>
  <si>
    <t>גרם</t>
  </si>
  <si>
    <t>שימוש במיכלים</t>
  </si>
  <si>
    <t>שימוש באתר פסולת</t>
  </si>
  <si>
    <t>סהכ עלות חומרים</t>
  </si>
  <si>
    <t>מים</t>
  </si>
  <si>
    <t>מים שפירים</t>
  </si>
  <si>
    <t>מים שפד"ן</t>
  </si>
  <si>
    <t>מים מליחים</t>
  </si>
  <si>
    <t>סהכ עלות מים</t>
  </si>
  <si>
    <t>קנט</t>
  </si>
  <si>
    <t>תאור ביטוח קנט</t>
  </si>
  <si>
    <t>מחיר ביטוח קנט</t>
  </si>
  <si>
    <t>ביטוח בסיסי כלול בהיטלים</t>
  </si>
  <si>
    <t>עלות ביטוח קנט</t>
  </si>
  <si>
    <t>עבודה</t>
  </si>
  <si>
    <t>עבודות</t>
  </si>
  <si>
    <t>עבודה בחיטוי קרקע</t>
  </si>
  <si>
    <t>עבודה בחיטוי פקעות(לפני זריעה)</t>
  </si>
  <si>
    <t>עבודה בחיטוי מגשי גידול</t>
  </si>
  <si>
    <t>עבודה בחיטוי חלל בית צמחיה</t>
  </si>
  <si>
    <t>עבודה בניקוי מצע מנותק</t>
  </si>
  <si>
    <t>עבודה במילוי מצע מנותק במגשים</t>
  </si>
  <si>
    <t>עבודה בשתילה מכנית</t>
  </si>
  <si>
    <t>עבודה בהקמה ופירוק מערכת השקיה</t>
  </si>
  <si>
    <t>עבודה בפריסה וקיפול רשת צל</t>
  </si>
  <si>
    <t>עבודה בהתקנה ופרוק חישוקים למנהרות נמוכות</t>
  </si>
  <si>
    <t>עבודה בכיסוי פלסטיק למנהרות נמוכות</t>
  </si>
  <si>
    <t>עבודה בפרישת פלסטיק חיפוי</t>
  </si>
  <si>
    <t>עבודה בכיסוי גג בית צמיחה</t>
  </si>
  <si>
    <t>עבודה בשטיפה / בסיוד גגות</t>
  </si>
  <si>
    <t>עבודה בהכנת ייחורים</t>
  </si>
  <si>
    <t>עבודה בשתילה ידנית</t>
  </si>
  <si>
    <t>דילול ידני</t>
  </si>
  <si>
    <t>עבודה בהשקיה</t>
  </si>
  <si>
    <t>עבודה בהפעלת מיכון בגידול</t>
  </si>
  <si>
    <t>עבודה בהפעלת מיכון בריסוס</t>
  </si>
  <si>
    <t>עבודה בריסוס ידני</t>
  </si>
  <si>
    <t>עבודה בעישוב ידני</t>
  </si>
  <si>
    <t>עבודה בקילטור ידני</t>
  </si>
  <si>
    <t>עבודה בהורדת עלים ראשונה</t>
  </si>
  <si>
    <t>עבודה בהורדת עלים שניה</t>
  </si>
  <si>
    <t>עבודה בהורדת עלים שלישית</t>
  </si>
  <si>
    <t>עבודה בקיטום</t>
  </si>
  <si>
    <t>עבודה בהורדת עלים</t>
  </si>
  <si>
    <t>עבודה בסניטציה פרי נגוע</t>
  </si>
  <si>
    <t>עבודה במילוי שתילים</t>
  </si>
  <si>
    <t>עבודה בקשירת חוטים</t>
  </si>
  <si>
    <t>עבודה בהדליה</t>
  </si>
  <si>
    <t>עבודה בהנמכת צמחים</t>
  </si>
  <si>
    <t>עבודה בטיפול בצמחים גידול זרעים</t>
  </si>
  <si>
    <t>עבודה בהפריה</t>
  </si>
  <si>
    <t>עבודה בדילול</t>
  </si>
  <si>
    <t>עבודה פתיחה וסגירה פלסטיק מנהרות נמוכות</t>
  </si>
  <si>
    <t>עבודות שונות בגידול</t>
  </si>
  <si>
    <t>עבודה בהפעלת מיכון באסיף</t>
  </si>
  <si>
    <t>עבודה ריסוס הורמונים</t>
  </si>
  <si>
    <t>עבודה בפינוי שאריות בסוף הגידול</t>
  </si>
  <si>
    <t>עבודה בפינוי מצע בסוף הגידול</t>
  </si>
  <si>
    <t>עבודה באסיף תפרחות(גידול זרעים)</t>
  </si>
  <si>
    <t>עבודה בקטיף</t>
  </si>
  <si>
    <t>עבודה בהפקה זרעים</t>
  </si>
  <si>
    <t>עבודה ביבוש והפקת זרעים</t>
  </si>
  <si>
    <t>עבודה בניקוי זרעים</t>
  </si>
  <si>
    <t>עבודה בניהול</t>
  </si>
  <si>
    <t>סה"כ עלות עבודה בגידול</t>
  </si>
  <si>
    <t>ריבית להון חוזר</t>
  </si>
  <si>
    <t>אחוז/חודש</t>
  </si>
  <si>
    <t>אחוז</t>
  </si>
  <si>
    <t>פיקוח אורגני</t>
  </si>
  <si>
    <t>סהכ ריבית ושונות</t>
  </si>
  <si>
    <t>הנחת גודל משק לניהול</t>
  </si>
  <si>
    <t>הנחת גודל משק</t>
  </si>
  <si>
    <t>ריבית להיוון</t>
  </si>
  <si>
    <t>השקעות משקי</t>
  </si>
  <si>
    <t>השקעות משקיות</t>
  </si>
  <si>
    <t>החזר
הון</t>
  </si>
  <si>
    <t>החזר הון חיבור חשמל</t>
  </si>
  <si>
    <t>החזר הון מבנה עזר / סככה</t>
  </si>
  <si>
    <t>מ"ר</t>
  </si>
  <si>
    <t>החזר הון משרד משקי</t>
  </si>
  <si>
    <t>החזר הון בית אריזה</t>
  </si>
  <si>
    <t>החזר הון חדר קירור</t>
  </si>
  <si>
    <t>החזר הון מבנה חדר ייבוש לזרעים(כולל ציוד ייבוש)</t>
  </si>
  <si>
    <t>החזר הון מיכון להפקת זרעים - סולניים</t>
  </si>
  <si>
    <t>יחידה</t>
  </si>
  <si>
    <t>החזר הון מיכון להפקת זרעים - דלועיים</t>
  </si>
  <si>
    <t>החזר הון מערך מיון ושטיפה מלון</t>
  </si>
  <si>
    <t>החזר הון מערך מיון ושטיפה לפלפל</t>
  </si>
  <si>
    <t>החזר הון מערכת בקרת השקיה משקית</t>
  </si>
  <si>
    <t>החזר הון ראש מערכת הדשיה (דישון והשקיה)</t>
  </si>
  <si>
    <t>החזר הון ציוד המטרה</t>
  </si>
  <si>
    <t>סהכ החזר הון להשקעה משקית</t>
  </si>
  <si>
    <t>השקעה לדונם</t>
  </si>
  <si>
    <t>השקעות לדונם</t>
  </si>
  <si>
    <t>החזר הון מבנה בית צמיחה</t>
  </si>
  <si>
    <t>החזר הון מבנה בית רשת 25 מש</t>
  </si>
  <si>
    <t>החזר הון מבנה בית רשת 50 מש</t>
  </si>
  <si>
    <t>החזר הון מבנה בית רשת 25 מש+הדליה</t>
  </si>
  <si>
    <t>החזר הון מבנה בית רשת 50 מש+הדליה</t>
  </si>
  <si>
    <t>החזר הון מנהרה נמוכה 3ממ מפתח 1.60-1.80מטר</t>
  </si>
  <si>
    <t>החזר הון מנהרה נמוכה 3ממ מפתח 2.40מטר</t>
  </si>
  <si>
    <t>החזר הון מנהרה "1</t>
  </si>
  <si>
    <t>החזר הון מנהרה "2</t>
  </si>
  <si>
    <t>החזר הון מסחרר 28" (ארבע יחידות לדונם)</t>
  </si>
  <si>
    <t>החזר הון מאוורר "48 (ארבע יחידות לדונם)</t>
  </si>
  <si>
    <t>החזר הון ערפול לצינון (28 יח לדונם)</t>
  </si>
  <si>
    <t>החזר הון ציוד טיפטוף (שלוחה אחת)</t>
  </si>
  <si>
    <t>החזר הון ציוד טיפטוף (שתי שלוחות)</t>
  </si>
  <si>
    <t>החזר הון ציוד טיפטוף (שלוש שלוחות)</t>
  </si>
  <si>
    <t>החזר הון מארזים למצע מנותק</t>
  </si>
  <si>
    <t>החזר הון מצע מנותק</t>
  </si>
  <si>
    <t>החזר הון עמודי הדלייה - מתכת</t>
  </si>
  <si>
    <t>עמוד</t>
  </si>
  <si>
    <t xml:space="preserve">החזר הון רשת הדליה </t>
  </si>
  <si>
    <t>החזר הון מאייד גופרית (12 יחידות)</t>
  </si>
  <si>
    <t>החזר הון מערכת למזרון לח(נירוסטה)</t>
  </si>
  <si>
    <t>החזר הון מזרון לח</t>
  </si>
  <si>
    <t>החזר הון פלסטיק לוילונות  20 קג לדונם פעם ב 4 שנים</t>
  </si>
  <si>
    <t>החזר הון רשת 25 מאש</t>
  </si>
  <si>
    <t>החזר הון רשת 50 מאש</t>
  </si>
  <si>
    <t>החזר הון רשת צל  30%-50%</t>
  </si>
  <si>
    <t>החזר הון רשת 5ממ(לדבורי בומבוס)</t>
  </si>
  <si>
    <t>החזר הון חוטי ברזל 4 מ"מ</t>
  </si>
  <si>
    <t>החזר הון חוטי ברזל 2 מ"מ</t>
  </si>
  <si>
    <t>החזר הון מבנה בית צמיחה תות שדה</t>
  </si>
  <si>
    <t>סהכ החזר הון להשקעה לדונם</t>
  </si>
  <si>
    <t>סהכ הוצאות טיפול ביבול</t>
  </si>
  <si>
    <t>הוצאות גידול (כולל עבודה בניהול)</t>
  </si>
  <si>
    <t>יתרה לפני עבודה בניהול (תרומה א)</t>
  </si>
  <si>
    <t>עלות עבודה בניהול ענף</t>
  </si>
  <si>
    <t>יתרה לפני החזר הון (תרומה ב)</t>
  </si>
  <si>
    <t>עלות החזר הון לגידול</t>
  </si>
  <si>
    <t>רווח לגידול (תרומה ג)</t>
  </si>
  <si>
    <t>הוצאות טיפול ביבול לק"ג (קטיף,מיון,אריזה,שיווק)</t>
  </si>
  <si>
    <t>הוצאות גידול לק"ג</t>
  </si>
  <si>
    <t>ימי עבודה בגידול (ללא ניהול)</t>
  </si>
  <si>
    <t>עבודה טיפול בפרי</t>
  </si>
  <si>
    <t>סהכ ימי עבודה</t>
  </si>
  <si>
    <t>גידול מטייב</t>
  </si>
  <si>
    <t>זריעה ידנית</t>
  </si>
  <si>
    <t>זרעים</t>
  </si>
  <si>
    <t>הצנעה</t>
  </si>
  <si>
    <t>*</t>
  </si>
  <si>
    <t>זרעים/שתילים/בצלים</t>
  </si>
  <si>
    <t>זרעים/שתילים/בצלים (2)</t>
  </si>
  <si>
    <t>מחיר חומר ריבוי (2)</t>
  </si>
  <si>
    <t>חומר ריבוי (2) עגבניה</t>
  </si>
  <si>
    <t>בממוצע 3500 בשנה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</si>
</sst>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"/>
    <numFmt numFmtId="165" formatCode=";;;"/>
    <numFmt numFmtId="166" formatCode="_ * #,##0_ ;_ * \-#,##0_ ;_ * &quot;-&quot;??_ ;_ @_ "/>
    <numFmt numFmtId="167" formatCode="_(* #,##0.00_);_(* \(#,##0.00\);_(* &quot;-&quot;??_);_(@_)"/>
    <numFmt numFmtId="168" formatCode="#,##0.0"/>
    <numFmt numFmtId="169" formatCode="0.0%"/>
  </numFmts>
  <fonts count="24">
    <font>
      <sz val="11.0"/>
      <color theme="1"/>
      <name val="Arial"/>
      <scheme val="minor"/>
    </font>
    <font>
      <sz val="12.0"/>
      <color theme="1"/>
      <name val="Arial"/>
    </font>
    <font>
      <sz val="11.0"/>
      <color theme="1"/>
      <name val="Arial"/>
    </font>
    <font>
      <b/>
      <sz val="9.0"/>
      <color theme="1"/>
      <name val="Arial"/>
    </font>
    <font>
      <sz val="12.0"/>
      <color theme="1"/>
      <name val="Arial Hebrew"/>
    </font>
    <font>
      <b/>
      <sz val="18.0"/>
      <color theme="1"/>
      <name val="Arial"/>
    </font>
    <font>
      <b/>
      <sz val="12.0"/>
      <color theme="1"/>
      <name val="Arial Hebrew"/>
    </font>
    <font/>
    <font>
      <b/>
      <sz val="11.0"/>
      <color theme="1"/>
      <name val="Arial"/>
    </font>
    <font>
      <b/>
      <sz val="18.0"/>
      <color theme="1"/>
      <name val="Arial Hebrew"/>
    </font>
    <font>
      <b/>
      <sz val="14.0"/>
      <color theme="1"/>
      <name val="Arial"/>
    </font>
    <font>
      <b/>
      <sz val="16.0"/>
      <color theme="1"/>
      <name val="Arial"/>
    </font>
    <font>
      <b/>
      <sz val="12.0"/>
      <color theme="1"/>
      <name val="Arial"/>
    </font>
    <font>
      <sz val="12.0"/>
      <color rgb="FFE06666"/>
      <name val="Arial Hebrew"/>
    </font>
    <font>
      <sz val="11.0"/>
      <color rgb="FFE06666"/>
      <name val="Arial"/>
    </font>
    <font>
      <sz val="12.0"/>
      <color rgb="FFE06666"/>
      <name val="Arial"/>
    </font>
    <font>
      <sz val="11.0"/>
      <color rgb="FFFF0000"/>
      <name val="Arial"/>
    </font>
    <font>
      <sz val="11.0"/>
      <color rgb="FFEA9999"/>
      <name val="Arial"/>
    </font>
    <font>
      <sz val="12.0"/>
      <color rgb="FFEA9999"/>
      <name val="Arial"/>
    </font>
    <font>
      <sz val="12.0"/>
      <color rgb="FFEA9999"/>
      <name val="Arial Hebrew"/>
    </font>
    <font>
      <b/>
      <sz val="20.0"/>
      <color theme="1"/>
      <name val="Arial"/>
    </font>
    <font>
      <sz val="11.0"/>
      <color rgb="FF000000"/>
      <name val="Arial"/>
    </font>
    <font>
      <sz val="10.0"/>
      <color theme="1"/>
      <name val="Arial"/>
    </font>
    <font>
      <b/>
      <sz val="14.0"/>
      <color rgb="FFEA9999"/>
      <name val="Arial"/>
    </font>
  </fonts>
  <fills count="2">
    <fill>
      <patternFill patternType="none"/>
    </fill>
    <fill>
      <patternFill patternType="lightGray"/>
    </fill>
  </fills>
  <borders count="36">
    <border/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270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right" vertical="center"/>
    </xf>
    <xf borderId="0" fillId="0" fontId="2" numFmtId="0" xfId="0" applyFont="1"/>
    <xf borderId="0" fillId="0" fontId="3" numFmtId="3" xfId="0" applyAlignment="1" applyFont="1" applyNumberFormat="1">
      <alignment shrinkToFit="0" vertical="center" wrapText="1"/>
    </xf>
    <xf borderId="0" fillId="0" fontId="1" numFmtId="3" xfId="0" applyAlignment="1" applyFont="1" applyNumberFormat="1">
      <alignment horizontal="center" readingOrder="2" shrinkToFit="0" vertical="center" wrapText="1"/>
    </xf>
    <xf borderId="0" fillId="0" fontId="4" numFmtId="3" xfId="0" applyAlignment="1" applyFont="1" applyNumberFormat="1">
      <alignment horizontal="right" vertic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1" fillId="0" fontId="6" numFmtId="3" xfId="0" applyAlignment="1" applyBorder="1" applyFont="1" applyNumberFormat="1">
      <alignment horizontal="right" readingOrder="0" vertical="center"/>
    </xf>
    <xf borderId="2" fillId="0" fontId="6" numFmtId="3" xfId="0" applyAlignment="1" applyBorder="1" applyFont="1" applyNumberFormat="1">
      <alignment horizontal="right" readingOrder="0" vertical="center"/>
    </xf>
    <xf borderId="3" fillId="0" fontId="6" numFmtId="3" xfId="0" applyAlignment="1" applyBorder="1" applyFont="1" applyNumberFormat="1">
      <alignment horizontal="right" readingOrder="0" vertical="center"/>
    </xf>
    <xf borderId="2" fillId="0" fontId="7" numFmtId="0" xfId="0" applyBorder="1" applyFont="1"/>
    <xf borderId="4" fillId="0" fontId="7" numFmtId="0" xfId="0" applyBorder="1" applyFont="1"/>
    <xf borderId="5" fillId="0" fontId="6" numFmtId="3" xfId="0" applyAlignment="1" applyBorder="1" applyFont="1" applyNumberFormat="1">
      <alignment horizontal="right" readingOrder="0" vertical="center"/>
    </xf>
    <xf borderId="5" fillId="0" fontId="6" numFmtId="3" xfId="0" applyAlignment="1" applyBorder="1" applyFont="1" applyNumberFormat="1">
      <alignment horizontal="center" readingOrder="2" shrinkToFit="0" vertical="center" wrapText="1"/>
    </xf>
    <xf borderId="6" fillId="0" fontId="6" numFmtId="3" xfId="0" applyAlignment="1" applyBorder="1" applyFont="1" applyNumberFormat="1">
      <alignment horizontal="center" readingOrder="2" shrinkToFit="0" vertical="center" wrapText="1"/>
    </xf>
    <xf borderId="7" fillId="0" fontId="6" numFmtId="3" xfId="0" applyAlignment="1" applyBorder="1" applyFont="1" applyNumberFormat="1">
      <alignment horizontal="center" readingOrder="2" shrinkToFit="0" vertical="center" wrapText="1"/>
    </xf>
    <xf borderId="8" fillId="0" fontId="6" numFmtId="3" xfId="0" applyAlignment="1" applyBorder="1" applyFont="1" applyNumberFormat="1">
      <alignment horizontal="center" readingOrder="2" shrinkToFit="0" vertical="center" wrapText="1"/>
    </xf>
    <xf borderId="9" fillId="0" fontId="6" numFmtId="3" xfId="0" applyAlignment="1" applyBorder="1" applyFont="1" applyNumberFormat="1">
      <alignment horizontal="center" readingOrder="2" shrinkToFit="0" vertical="center" wrapText="1"/>
    </xf>
    <xf borderId="0" fillId="0" fontId="1" numFmtId="3" xfId="0" applyAlignment="1" applyFont="1" applyNumberFormat="1">
      <alignment horizontal="right" readingOrder="0" vertical="center"/>
    </xf>
    <xf borderId="0" fillId="0" fontId="1" numFmtId="3" xfId="0" applyAlignment="1" applyFont="1" applyNumberFormat="1">
      <alignment horizontal="right" shrinkToFit="0" vertical="center" wrapText="1"/>
    </xf>
    <xf borderId="7" fillId="0" fontId="4" numFmtId="3" xfId="0" applyAlignment="1" applyBorder="1" applyFont="1" applyNumberFormat="1">
      <alignment horizontal="right" readingOrder="0" vertical="center"/>
    </xf>
    <xf borderId="9" fillId="0" fontId="4" numFmtId="0" xfId="0" applyAlignment="1" applyBorder="1" applyFont="1">
      <alignment horizontal="right" vertical="center"/>
    </xf>
    <xf borderId="10" fillId="0" fontId="4" numFmtId="3" xfId="0" applyAlignment="1" applyBorder="1" applyFont="1" applyNumberFormat="1">
      <alignment horizontal="right" readingOrder="0" vertical="center"/>
    </xf>
    <xf borderId="11" fillId="0" fontId="7" numFmtId="0" xfId="0" applyBorder="1" applyFont="1"/>
    <xf borderId="12" fillId="0" fontId="7" numFmtId="0" xfId="0" applyBorder="1" applyFont="1"/>
    <xf borderId="8" fillId="0" fontId="4" numFmtId="3" xfId="0" applyAlignment="1" applyBorder="1" applyFont="1" applyNumberFormat="1">
      <alignment horizontal="right" vertical="center"/>
    </xf>
    <xf borderId="8" fillId="0" fontId="4" numFmtId="4" xfId="0" applyAlignment="1" applyBorder="1" applyFont="1" applyNumberFormat="1">
      <alignment horizontal="right" vertical="center"/>
    </xf>
    <xf borderId="8" fillId="0" fontId="1" numFmtId="3" xfId="0" applyAlignment="1" applyBorder="1" applyFont="1" applyNumberFormat="1">
      <alignment horizontal="right" readingOrder="0" vertical="center"/>
    </xf>
    <xf borderId="9" fillId="0" fontId="1" numFmtId="3" xfId="0" applyAlignment="1" applyBorder="1" applyFont="1" applyNumberFormat="1">
      <alignment horizontal="right" readingOrder="0" vertical="center"/>
    </xf>
    <xf borderId="13" fillId="0" fontId="1" numFmtId="3" xfId="0" applyAlignment="1" applyBorder="1" applyFont="1" applyNumberFormat="1">
      <alignment horizontal="right" readingOrder="0" vertical="center"/>
    </xf>
    <xf borderId="14" fillId="0" fontId="1" numFmtId="3" xfId="0" applyAlignment="1" applyBorder="1" applyFont="1" applyNumberFormat="1">
      <alignment horizontal="right" readingOrder="0" vertical="center"/>
    </xf>
    <xf borderId="15" fillId="0" fontId="1" numFmtId="3" xfId="0" applyAlignment="1" applyBorder="1" applyFont="1" applyNumberFormat="1">
      <alignment horizontal="right" readingOrder="0" vertical="center"/>
    </xf>
    <xf borderId="13" fillId="0" fontId="4" numFmtId="3" xfId="0" applyAlignment="1" applyBorder="1" applyFont="1" applyNumberFormat="1">
      <alignment horizontal="right" readingOrder="0" vertical="center"/>
    </xf>
    <xf borderId="15" fillId="0" fontId="4" numFmtId="0" xfId="0" applyAlignment="1" applyBorder="1" applyFont="1">
      <alignment horizontal="right" vertical="center"/>
    </xf>
    <xf borderId="16" fillId="0" fontId="4" numFmtId="3" xfId="0" applyAlignment="1" applyBorder="1" applyFont="1" applyNumberFormat="1">
      <alignment horizontal="right" readingOrder="0" vertical="center"/>
    </xf>
    <xf borderId="17" fillId="0" fontId="7" numFmtId="0" xfId="0" applyBorder="1" applyFont="1"/>
    <xf borderId="18" fillId="0" fontId="7" numFmtId="0" xfId="0" applyBorder="1" applyFont="1"/>
    <xf borderId="14" fillId="0" fontId="4" numFmtId="3" xfId="0" applyAlignment="1" applyBorder="1" applyFont="1" applyNumberFormat="1">
      <alignment horizontal="right" vertical="center"/>
    </xf>
    <xf borderId="14" fillId="0" fontId="4" numFmtId="4" xfId="0" applyAlignment="1" applyBorder="1" applyFont="1" applyNumberFormat="1">
      <alignment horizontal="right" vertical="center"/>
    </xf>
    <xf borderId="15" fillId="0" fontId="1" numFmtId="3" xfId="0" applyAlignment="1" applyBorder="1" applyFont="1" applyNumberFormat="1">
      <alignment horizontal="right" vertical="center"/>
    </xf>
    <xf borderId="13" fillId="0" fontId="1" numFmtId="3" xfId="0" applyAlignment="1" applyBorder="1" applyFont="1" applyNumberFormat="1">
      <alignment horizontal="right" vertical="center"/>
    </xf>
    <xf borderId="14" fillId="0" fontId="1" numFmtId="3" xfId="0" applyAlignment="1" applyBorder="1" applyFont="1" applyNumberFormat="1">
      <alignment horizontal="right" vertical="center"/>
    </xf>
    <xf borderId="14" fillId="0" fontId="4" numFmtId="3" xfId="0" applyAlignment="1" applyBorder="1" applyFont="1" applyNumberFormat="1">
      <alignment horizontal="right" readingOrder="0" vertical="center"/>
    </xf>
    <xf borderId="0" fillId="0" fontId="8" numFmtId="2" xfId="0" applyFont="1" applyNumberFormat="1"/>
    <xf borderId="14" fillId="0" fontId="1" numFmtId="3" xfId="0" applyAlignment="1" applyBorder="1" applyFont="1" applyNumberFormat="1">
      <alignment horizontal="right" readingOrder="0" shrinkToFit="0" vertical="center" wrapText="1"/>
    </xf>
    <xf borderId="13" fillId="0" fontId="1" numFmtId="3" xfId="0" applyAlignment="1" applyBorder="1" applyFont="1" applyNumberFormat="1">
      <alignment horizontal="right" shrinkToFit="0" vertical="center" wrapText="1"/>
    </xf>
    <xf borderId="14" fillId="0" fontId="1" numFmtId="3" xfId="0" applyAlignment="1" applyBorder="1" applyFont="1" applyNumberFormat="1">
      <alignment horizontal="right" shrinkToFit="0" vertical="center" wrapText="1"/>
    </xf>
    <xf borderId="16" fillId="0" fontId="9" numFmtId="3" xfId="0" applyAlignment="1" applyBorder="1" applyFont="1" applyNumberFormat="1">
      <alignment horizontal="right" readingOrder="0" vertical="center"/>
    </xf>
    <xf borderId="19" fillId="0" fontId="8" numFmtId="0" xfId="0" applyAlignment="1" applyBorder="1" applyFont="1">
      <alignment readingOrder="0"/>
    </xf>
    <xf borderId="20" fillId="0" fontId="7" numFmtId="0" xfId="0" applyBorder="1" applyFont="1"/>
    <xf borderId="21" fillId="0" fontId="7" numFmtId="0" xfId="0" applyBorder="1" applyFont="1"/>
    <xf borderId="22" fillId="0" fontId="2" numFmtId="0" xfId="0" applyBorder="1" applyFont="1"/>
    <xf borderId="22" fillId="0" fontId="2" numFmtId="4" xfId="0" applyBorder="1" applyFont="1" applyNumberFormat="1"/>
    <xf borderId="22" fillId="0" fontId="1" numFmtId="3" xfId="0" applyAlignment="1" applyBorder="1" applyFont="1" applyNumberFormat="1">
      <alignment horizontal="right" vertical="center"/>
    </xf>
    <xf borderId="23" fillId="0" fontId="1" numFmtId="3" xfId="0" applyAlignment="1" applyBorder="1" applyFont="1" applyNumberFormat="1">
      <alignment horizontal="right" vertical="center"/>
    </xf>
    <xf borderId="10" fillId="0" fontId="2" numFmtId="0" xfId="0" applyAlignment="1" applyBorder="1" applyFont="1">
      <alignment readingOrder="0"/>
    </xf>
    <xf borderId="8" fillId="0" fontId="2" numFmtId="0" xfId="0" applyBorder="1" applyFont="1"/>
    <xf borderId="8" fillId="0" fontId="2" numFmtId="4" xfId="0" applyAlignment="1" applyBorder="1" applyFont="1" applyNumberFormat="1">
      <alignment horizontal="right"/>
    </xf>
    <xf borderId="8" fillId="0" fontId="2" numFmtId="0" xfId="0" applyAlignment="1" applyBorder="1" applyFont="1">
      <alignment shrinkToFit="0" wrapText="1"/>
    </xf>
    <xf borderId="9" fillId="0" fontId="2" numFmtId="3" xfId="0" applyBorder="1" applyFont="1" applyNumberFormat="1"/>
    <xf borderId="13" fillId="0" fontId="2" numFmtId="0" xfId="0" applyAlignment="1" applyBorder="1" applyFont="1">
      <alignment shrinkToFit="0" wrapText="1"/>
    </xf>
    <xf borderId="14" fillId="0" fontId="2" numFmtId="0" xfId="0" applyAlignment="1" applyBorder="1" applyFont="1">
      <alignment shrinkToFit="0" wrapText="1"/>
    </xf>
    <xf borderId="15" fillId="0" fontId="2" numFmtId="0" xfId="0" applyBorder="1" applyFont="1"/>
    <xf borderId="16" fillId="0" fontId="2" numFmtId="0" xfId="0" applyAlignment="1" applyBorder="1" applyFont="1">
      <alignment readingOrder="0"/>
    </xf>
    <xf borderId="14" fillId="0" fontId="2" numFmtId="0" xfId="0" applyBorder="1" applyFont="1"/>
    <xf borderId="14" fillId="0" fontId="2" numFmtId="4" xfId="0" applyAlignment="1" applyBorder="1" applyFont="1" applyNumberFormat="1">
      <alignment horizontal="right"/>
    </xf>
    <xf borderId="15" fillId="0" fontId="2" numFmtId="3" xfId="0" applyBorder="1" applyFont="1" applyNumberFormat="1"/>
    <xf borderId="14" fillId="0" fontId="2" numFmtId="0" xfId="0" applyAlignment="1" applyBorder="1" applyFont="1">
      <alignment readingOrder="0"/>
    </xf>
    <xf borderId="0" fillId="0" fontId="1" numFmtId="3" xfId="0" applyAlignment="1" applyFont="1" applyNumberFormat="1">
      <alignment horizontal="right" readingOrder="0" vertical="center"/>
    </xf>
    <xf borderId="13" fillId="0" fontId="2" numFmtId="0" xfId="0" applyBorder="1" applyFont="1"/>
    <xf borderId="16" fillId="0" fontId="10" numFmtId="0" xfId="0" applyAlignment="1" applyBorder="1" applyFont="1">
      <alignment horizontal="right" readingOrder="0"/>
    </xf>
    <xf borderId="14" fillId="0" fontId="10" numFmtId="0" xfId="0" applyAlignment="1" applyBorder="1" applyFont="1">
      <alignment horizontal="right"/>
    </xf>
    <xf borderId="14" fillId="0" fontId="10" numFmtId="4" xfId="0" applyAlignment="1" applyBorder="1" applyFont="1" applyNumberFormat="1">
      <alignment horizontal="right"/>
    </xf>
    <xf borderId="14" fillId="0" fontId="10" numFmtId="164" xfId="0" applyBorder="1" applyFont="1" applyNumberFormat="1"/>
    <xf borderId="15" fillId="0" fontId="10" numFmtId="37" xfId="0" applyBorder="1" applyFont="1" applyNumberFormat="1"/>
    <xf borderId="13" fillId="0" fontId="10" numFmtId="0" xfId="0" applyBorder="1" applyFont="1"/>
    <xf borderId="14" fillId="0" fontId="10" numFmtId="0" xfId="0" applyBorder="1" applyFont="1"/>
    <xf borderId="15" fillId="0" fontId="10" numFmtId="0" xfId="0" applyBorder="1" applyFont="1"/>
    <xf borderId="13" fillId="0" fontId="4" numFmtId="3" xfId="0" applyAlignment="1" applyBorder="1" applyFont="1" applyNumberFormat="1">
      <alignment horizontal="right" vertical="center"/>
    </xf>
    <xf borderId="19" fillId="0" fontId="11" numFmtId="0" xfId="0" applyAlignment="1" applyBorder="1" applyFont="1">
      <alignment horizontal="right" readingOrder="0"/>
    </xf>
    <xf borderId="22" fillId="0" fontId="11" numFmtId="0" xfId="0" applyAlignment="1" applyBorder="1" applyFont="1">
      <alignment horizontal="right"/>
    </xf>
    <xf borderId="22" fillId="0" fontId="11" numFmtId="4" xfId="0" applyAlignment="1" applyBorder="1" applyFont="1" applyNumberFormat="1">
      <alignment horizontal="right"/>
    </xf>
    <xf borderId="22" fillId="0" fontId="11" numFmtId="165" xfId="0" applyBorder="1" applyFont="1" applyNumberFormat="1"/>
    <xf borderId="23" fillId="0" fontId="11" numFmtId="3" xfId="0" applyBorder="1" applyFont="1" applyNumberFormat="1"/>
    <xf borderId="10" fillId="0" fontId="2" numFmtId="0" xfId="0" applyAlignment="1" applyBorder="1" applyFont="1">
      <alignment horizontal="right"/>
    </xf>
    <xf borderId="8" fillId="0" fontId="2" numFmtId="0" xfId="0" applyAlignment="1" applyBorder="1" applyFont="1">
      <alignment horizontal="right"/>
    </xf>
    <xf borderId="16" fillId="0" fontId="2" numFmtId="0" xfId="0" applyAlignment="1" applyBorder="1" applyFont="1">
      <alignment horizontal="right" readingOrder="0"/>
    </xf>
    <xf borderId="14" fillId="0" fontId="2" numFmtId="0" xfId="0" applyAlignment="1" applyBorder="1" applyFont="1">
      <alignment horizontal="right" readingOrder="0"/>
    </xf>
    <xf borderId="14" fillId="0" fontId="2" numFmtId="166" xfId="0" applyBorder="1" applyFont="1" applyNumberFormat="1"/>
    <xf borderId="16" fillId="0" fontId="8" numFmtId="0" xfId="0" applyAlignment="1" applyBorder="1" applyFont="1">
      <alignment horizontal="right" readingOrder="0"/>
    </xf>
    <xf borderId="14" fillId="0" fontId="2" numFmtId="0" xfId="0" applyAlignment="1" applyBorder="1" applyFont="1">
      <alignment horizontal="right"/>
    </xf>
    <xf borderId="15" fillId="0" fontId="10" numFmtId="3" xfId="0" applyBorder="1" applyFont="1" applyNumberFormat="1"/>
    <xf borderId="14" fillId="0" fontId="2" numFmtId="164" xfId="0" applyBorder="1" applyFont="1" applyNumberFormat="1"/>
    <xf borderId="14" fillId="0" fontId="2" numFmtId="167" xfId="0" applyBorder="1" applyFont="1" applyNumberFormat="1"/>
    <xf borderId="16" fillId="0" fontId="2" numFmtId="0" xfId="0" applyAlignment="1" applyBorder="1" applyFont="1">
      <alignment horizontal="right"/>
    </xf>
    <xf borderId="14" fillId="0" fontId="2" numFmtId="0" xfId="0" applyAlignment="1" applyBorder="1" applyFont="1">
      <alignment readingOrder="0" shrinkToFit="0" wrapText="1"/>
    </xf>
    <xf borderId="14" fillId="0" fontId="2" numFmtId="9" xfId="0" applyBorder="1" applyFont="1" applyNumberFormat="1"/>
    <xf borderId="14" fillId="0" fontId="2" numFmtId="9" xfId="0" applyAlignment="1" applyBorder="1" applyFont="1" applyNumberFormat="1">
      <alignment horizontal="right"/>
    </xf>
    <xf borderId="14" fillId="0" fontId="2" numFmtId="3" xfId="0" applyBorder="1" applyFont="1" applyNumberFormat="1"/>
    <xf borderId="14" fillId="0" fontId="2" numFmtId="9" xfId="0" applyAlignment="1" applyBorder="1" applyFont="1" applyNumberFormat="1">
      <alignment readingOrder="0"/>
    </xf>
    <xf borderId="19" fillId="0" fontId="10" numFmtId="0" xfId="0" applyAlignment="1" applyBorder="1" applyFont="1">
      <alignment horizontal="right" readingOrder="0"/>
    </xf>
    <xf borderId="22" fillId="0" fontId="10" numFmtId="0" xfId="0" applyAlignment="1" applyBorder="1" applyFont="1">
      <alignment horizontal="right"/>
    </xf>
    <xf borderId="22" fillId="0" fontId="10" numFmtId="4" xfId="0" applyAlignment="1" applyBorder="1" applyFont="1" applyNumberFormat="1">
      <alignment horizontal="right"/>
    </xf>
    <xf borderId="22" fillId="0" fontId="10" numFmtId="164" xfId="0" applyBorder="1" applyFont="1" applyNumberFormat="1"/>
    <xf borderId="23" fillId="0" fontId="10" numFmtId="3" xfId="0" applyBorder="1" applyFont="1" applyNumberFormat="1"/>
    <xf borderId="22" fillId="0" fontId="10" numFmtId="165" xfId="0" applyBorder="1" applyFont="1" applyNumberFormat="1"/>
    <xf borderId="23" fillId="0" fontId="10" numFmtId="37" xfId="0" applyBorder="1" applyFont="1" applyNumberFormat="1"/>
    <xf borderId="13" fillId="0" fontId="10" numFmtId="164" xfId="0" applyBorder="1" applyFont="1" applyNumberFormat="1"/>
    <xf borderId="3" fillId="0" fontId="12" numFmtId="0" xfId="0" applyAlignment="1" applyBorder="1" applyFont="1">
      <alignment horizontal="right" readingOrder="0"/>
    </xf>
    <xf borderId="5" fillId="0" fontId="5" numFmtId="0" xfId="0" applyAlignment="1" applyBorder="1" applyFont="1">
      <alignment horizontal="right"/>
    </xf>
    <xf borderId="5" fillId="0" fontId="5" numFmtId="4" xfId="0" applyAlignment="1" applyBorder="1" applyFont="1" applyNumberFormat="1">
      <alignment horizontal="right"/>
    </xf>
    <xf borderId="5" fillId="0" fontId="5" numFmtId="165" xfId="0" applyBorder="1" applyFont="1" applyNumberFormat="1"/>
    <xf borderId="6" fillId="0" fontId="5" numFmtId="37" xfId="0" applyBorder="1" applyFont="1" applyNumberFormat="1"/>
    <xf borderId="16" fillId="0" fontId="2" numFmtId="0" xfId="0" applyBorder="1" applyFont="1"/>
    <xf borderId="14" fillId="0" fontId="2" numFmtId="4" xfId="0" applyBorder="1" applyFont="1" applyNumberFormat="1"/>
    <xf borderId="0" fillId="0" fontId="1" numFmtId="168" xfId="0" applyAlignment="1" applyFont="1" applyNumberFormat="1">
      <alignment horizontal="right" vertical="center"/>
    </xf>
    <xf borderId="13" fillId="0" fontId="13" numFmtId="3" xfId="0" applyAlignment="1" applyBorder="1" applyFont="1" applyNumberFormat="1">
      <alignment horizontal="right" readingOrder="0" vertical="center"/>
    </xf>
    <xf borderId="15" fillId="0" fontId="13" numFmtId="0" xfId="0" applyAlignment="1" applyBorder="1" applyFont="1">
      <alignment horizontal="right" vertical="center"/>
    </xf>
    <xf borderId="16" fillId="0" fontId="14" numFmtId="0" xfId="0" applyAlignment="1" applyBorder="1" applyFont="1">
      <alignment horizontal="right" readingOrder="0"/>
    </xf>
    <xf borderId="14" fillId="0" fontId="14" numFmtId="0" xfId="0" applyAlignment="1" applyBorder="1" applyFont="1">
      <alignment horizontal="right" readingOrder="0"/>
    </xf>
    <xf borderId="14" fillId="0" fontId="14" numFmtId="4" xfId="0" applyAlignment="1" applyBorder="1" applyFont="1" applyNumberFormat="1">
      <alignment horizontal="right"/>
    </xf>
    <xf borderId="14" fillId="0" fontId="14" numFmtId="0" xfId="0" applyBorder="1" applyFont="1"/>
    <xf borderId="15" fillId="0" fontId="14" numFmtId="3" xfId="0" applyBorder="1" applyFont="1" applyNumberFormat="1"/>
    <xf borderId="13" fillId="0" fontId="14" numFmtId="0" xfId="0" applyBorder="1" applyFont="1"/>
    <xf borderId="15" fillId="0" fontId="14" numFmtId="0" xfId="0" applyBorder="1" applyFont="1"/>
    <xf borderId="0" fillId="0" fontId="14" numFmtId="0" xfId="0" applyFont="1"/>
    <xf borderId="0" fillId="0" fontId="15" numFmtId="3" xfId="0" applyAlignment="1" applyFont="1" applyNumberFormat="1">
      <alignment horizontal="right" vertical="center"/>
    </xf>
    <xf borderId="0" fillId="0" fontId="15" numFmtId="168" xfId="0" applyAlignment="1" applyFont="1" applyNumberFormat="1">
      <alignment horizontal="right" vertical="center"/>
    </xf>
    <xf borderId="14" fillId="0" fontId="14" numFmtId="0" xfId="0" applyAlignment="1" applyBorder="1" applyFont="1">
      <alignment readingOrder="0"/>
    </xf>
    <xf borderId="14" fillId="0" fontId="16" numFmtId="0" xfId="0" applyBorder="1" applyFont="1"/>
    <xf borderId="24" fillId="0" fontId="4" numFmtId="0" xfId="0" applyAlignment="1" applyBorder="1" applyFont="1">
      <alignment horizontal="right" vertical="center"/>
    </xf>
    <xf borderId="18" fillId="0" fontId="10" numFmtId="0" xfId="0" applyBorder="1" applyFont="1"/>
    <xf borderId="13" fillId="0" fontId="2" numFmtId="0" xfId="0" applyAlignment="1" applyBorder="1" applyFont="1">
      <alignment readingOrder="0"/>
    </xf>
    <xf borderId="3" fillId="0" fontId="10" numFmtId="0" xfId="0" applyAlignment="1" applyBorder="1" applyFont="1">
      <alignment horizontal="right"/>
    </xf>
    <xf borderId="5" fillId="0" fontId="2" numFmtId="0" xfId="0" applyAlignment="1" applyBorder="1" applyFont="1">
      <alignment horizontal="right" readingOrder="2"/>
    </xf>
    <xf borderId="5" fillId="0" fontId="2" numFmtId="4" xfId="0" applyAlignment="1" applyBorder="1" applyFont="1" applyNumberFormat="1">
      <alignment horizontal="right"/>
    </xf>
    <xf borderId="5" fillId="0" fontId="2" numFmtId="0" xfId="0" applyBorder="1" applyFont="1"/>
    <xf borderId="6" fillId="0" fontId="10" numFmtId="3" xfId="0" applyBorder="1" applyFont="1" applyNumberFormat="1"/>
    <xf borderId="18" fillId="0" fontId="2" numFmtId="0" xfId="0" applyBorder="1" applyFont="1"/>
    <xf borderId="25" fillId="0" fontId="2" numFmtId="0" xfId="0" applyAlignment="1" applyBorder="1" applyFont="1">
      <alignment horizontal="right" readingOrder="0"/>
    </xf>
    <xf borderId="26" fillId="0" fontId="7" numFmtId="0" xfId="0" applyBorder="1" applyFont="1"/>
    <xf borderId="27" fillId="0" fontId="7" numFmtId="0" xfId="0" applyBorder="1" applyFont="1"/>
    <xf borderId="28" fillId="0" fontId="2" numFmtId="0" xfId="0" applyAlignment="1" applyBorder="1" applyFont="1">
      <alignment horizontal="right" readingOrder="0"/>
    </xf>
    <xf borderId="28" fillId="0" fontId="2" numFmtId="4" xfId="0" applyAlignment="1" applyBorder="1" applyFont="1" applyNumberFormat="1">
      <alignment horizontal="right"/>
    </xf>
    <xf borderId="28" fillId="0" fontId="2" numFmtId="0" xfId="0" applyBorder="1" applyFont="1"/>
    <xf borderId="29" fillId="0" fontId="2" numFmtId="3" xfId="0" applyBorder="1" applyFont="1" applyNumberFormat="1"/>
    <xf borderId="13" fillId="0" fontId="17" numFmtId="0" xfId="0" applyBorder="1" applyFont="1"/>
    <xf borderId="14" fillId="0" fontId="17" numFmtId="0" xfId="0" applyBorder="1" applyFont="1"/>
    <xf borderId="15" fillId="0" fontId="17" numFmtId="0" xfId="0" applyBorder="1" applyFont="1"/>
    <xf borderId="0" fillId="0" fontId="17" numFmtId="0" xfId="0" applyFont="1"/>
    <xf borderId="0" fillId="0" fontId="18" numFmtId="168" xfId="0" applyAlignment="1" applyFont="1" applyNumberFormat="1">
      <alignment horizontal="right" vertical="center"/>
    </xf>
    <xf borderId="15" fillId="0" fontId="19" numFmtId="0" xfId="0" applyAlignment="1" applyBorder="1" applyFont="1">
      <alignment horizontal="right" vertical="center"/>
    </xf>
    <xf borderId="16" fillId="0" fontId="17" numFmtId="0" xfId="0" applyAlignment="1" applyBorder="1" applyFont="1">
      <alignment horizontal="right"/>
    </xf>
    <xf borderId="14" fillId="0" fontId="17" numFmtId="0" xfId="0" applyAlignment="1" applyBorder="1" applyFont="1">
      <alignment horizontal="right"/>
    </xf>
    <xf borderId="14" fillId="0" fontId="17" numFmtId="4" xfId="0" applyAlignment="1" applyBorder="1" applyFont="1" applyNumberFormat="1">
      <alignment horizontal="right"/>
    </xf>
    <xf borderId="15" fillId="0" fontId="17" numFmtId="3" xfId="0" applyBorder="1" applyFont="1" applyNumberFormat="1"/>
    <xf borderId="16" fillId="0" fontId="20" numFmtId="0" xfId="0" applyAlignment="1" applyBorder="1" applyFont="1">
      <alignment horizontal="right" readingOrder="0"/>
    </xf>
    <xf borderId="13" fillId="0" fontId="18" numFmtId="3" xfId="0" applyAlignment="1" applyBorder="1" applyFont="1" applyNumberFormat="1">
      <alignment horizontal="right" readingOrder="0" vertical="center"/>
    </xf>
    <xf borderId="16" fillId="0" fontId="17" numFmtId="0" xfId="0" applyAlignment="1" applyBorder="1" applyFont="1">
      <alignment horizontal="right" readingOrder="0"/>
    </xf>
    <xf borderId="14" fillId="0" fontId="17" numFmtId="0" xfId="0" applyAlignment="1" applyBorder="1" applyFont="1">
      <alignment horizontal="right" readingOrder="0"/>
    </xf>
    <xf borderId="14" fillId="0" fontId="17" numFmtId="4" xfId="0" applyAlignment="1" applyBorder="1" applyFont="1" applyNumberFormat="1">
      <alignment horizontal="right" readingOrder="0"/>
    </xf>
    <xf borderId="14" fillId="0" fontId="17" numFmtId="0" xfId="0" applyAlignment="1" applyBorder="1" applyFont="1">
      <alignment readingOrder="0"/>
    </xf>
    <xf borderId="0" fillId="0" fontId="18" numFmtId="3" xfId="0" applyAlignment="1" applyFont="1" applyNumberFormat="1">
      <alignment horizontal="right" vertical="center"/>
    </xf>
    <xf borderId="13" fillId="0" fontId="18" numFmtId="3" xfId="0" applyAlignment="1" applyBorder="1" applyFont="1" applyNumberFormat="1">
      <alignment horizontal="right" vertical="center"/>
    </xf>
    <xf borderId="13" fillId="0" fontId="10" numFmtId="166" xfId="0" applyBorder="1" applyFont="1" applyNumberFormat="1"/>
    <xf borderId="14" fillId="0" fontId="10" numFmtId="166" xfId="0" applyBorder="1" applyFont="1" applyNumberFormat="1"/>
    <xf borderId="15" fillId="0" fontId="10" numFmtId="166" xfId="0" applyBorder="1" applyFont="1" applyNumberFormat="1"/>
    <xf borderId="16" fillId="0" fontId="11" numFmtId="0" xfId="0" applyAlignment="1" applyBorder="1" applyFont="1">
      <alignment horizontal="right" readingOrder="0"/>
    </xf>
    <xf borderId="13" fillId="0" fontId="11" numFmtId="164" xfId="0" applyBorder="1" applyFont="1" applyNumberFormat="1"/>
    <xf borderId="14" fillId="0" fontId="11" numFmtId="164" xfId="0" applyBorder="1" applyFont="1" applyNumberFormat="1"/>
    <xf borderId="15" fillId="0" fontId="11" numFmtId="164" xfId="0" applyBorder="1" applyFont="1" applyNumberFormat="1"/>
    <xf borderId="13" fillId="0" fontId="19" numFmtId="3" xfId="0" applyAlignment="1" applyBorder="1" applyFont="1" applyNumberFormat="1">
      <alignment horizontal="right" readingOrder="0" vertical="center"/>
    </xf>
    <xf borderId="16" fillId="0" fontId="17" numFmtId="0" xfId="0" applyAlignment="1" applyBorder="1" applyFont="1">
      <alignment readingOrder="0"/>
    </xf>
    <xf borderId="0" fillId="0" fontId="21" numFmtId="0" xfId="0" applyFont="1"/>
    <xf borderId="17" fillId="0" fontId="2" numFmtId="0" xfId="0" applyBorder="1" applyFont="1"/>
    <xf borderId="10" fillId="0" fontId="2" numFmtId="0" xfId="0" applyAlignment="1" applyBorder="1" applyFont="1">
      <alignment horizontal="right" readingOrder="0"/>
    </xf>
    <xf borderId="8" fillId="0" fontId="2" numFmtId="0" xfId="0" applyAlignment="1" applyBorder="1" applyFont="1">
      <alignment horizontal="right" readingOrder="0"/>
    </xf>
    <xf borderId="22" fillId="0" fontId="10" numFmtId="0" xfId="0" applyAlignment="1" applyBorder="1" applyFont="1">
      <alignment horizontal="right" readingOrder="0"/>
    </xf>
    <xf borderId="16" fillId="0" fontId="5" numFmtId="0" xfId="0" applyAlignment="1" applyBorder="1" applyFont="1">
      <alignment horizontal="right" readingOrder="0"/>
    </xf>
    <xf borderId="14" fillId="0" fontId="22" numFmtId="0" xfId="0" applyBorder="1" applyFont="1"/>
    <xf borderId="14" fillId="0" fontId="2" numFmtId="10" xfId="0" applyAlignment="1" applyBorder="1" applyFont="1" applyNumberFormat="1">
      <alignment horizontal="right"/>
    </xf>
    <xf borderId="0" fillId="0" fontId="1" numFmtId="3" xfId="0" applyAlignment="1" applyFont="1" applyNumberFormat="1">
      <alignment horizontal="left" vertical="center"/>
    </xf>
    <xf borderId="14" fillId="0" fontId="2" numFmtId="169" xfId="0" applyAlignment="1" applyBorder="1" applyFont="1" applyNumberFormat="1">
      <alignment horizontal="right"/>
    </xf>
    <xf borderId="10" fillId="0" fontId="5" numFmtId="0" xfId="0" applyAlignment="1" applyBorder="1" applyFont="1">
      <alignment horizontal="right" readingOrder="0"/>
    </xf>
    <xf borderId="8" fillId="0" fontId="2" numFmtId="4" xfId="0" applyAlignment="1" applyBorder="1" applyFont="1" applyNumberFormat="1">
      <alignment horizontal="right" readingOrder="0" shrinkToFit="0" wrapText="1"/>
    </xf>
    <xf borderId="8" fillId="0" fontId="2" numFmtId="2" xfId="0" applyBorder="1" applyFont="1" applyNumberFormat="1"/>
    <xf borderId="14" fillId="0" fontId="2" numFmtId="2" xfId="0" applyBorder="1" applyFont="1" applyNumberFormat="1"/>
    <xf borderId="16" fillId="0" fontId="8" numFmtId="0" xfId="0" applyAlignment="1" applyBorder="1" applyFont="1">
      <alignment horizontal="right"/>
    </xf>
    <xf borderId="16" fillId="0" fontId="2" numFmtId="4" xfId="0" applyAlignment="1" applyBorder="1" applyFont="1" applyNumberFormat="1">
      <alignment horizontal="right" readingOrder="0"/>
    </xf>
    <xf borderId="30" fillId="0" fontId="10" numFmtId="0" xfId="0" applyBorder="1" applyFont="1"/>
    <xf borderId="31" fillId="0" fontId="10" numFmtId="0" xfId="0" applyBorder="1" applyFont="1"/>
    <xf borderId="32" fillId="0" fontId="2" numFmtId="0" xfId="0" applyBorder="1" applyFont="1"/>
    <xf borderId="7" fillId="0" fontId="5" numFmtId="0" xfId="0" applyAlignment="1" applyBorder="1" applyFont="1">
      <alignment horizontal="right" readingOrder="0" vertical="center"/>
    </xf>
    <xf borderId="8" fillId="0" fontId="5" numFmtId="0" xfId="0" applyAlignment="1" applyBorder="1" applyFont="1">
      <alignment horizontal="right" vertical="center"/>
    </xf>
    <xf borderId="8" fillId="0" fontId="5" numFmtId="165" xfId="0" applyAlignment="1" applyBorder="1" applyFont="1" applyNumberFormat="1">
      <alignment horizontal="right" vertical="center"/>
    </xf>
    <xf borderId="9" fillId="0" fontId="5" numFmtId="3" xfId="0" applyAlignment="1" applyBorder="1" applyFont="1" applyNumberFormat="1">
      <alignment horizontal="right" vertical="center"/>
    </xf>
    <xf borderId="7" fillId="0" fontId="2" numFmtId="1" xfId="0" applyAlignment="1" applyBorder="1" applyFont="1" applyNumberFormat="1">
      <alignment horizontal="right" vertical="center"/>
    </xf>
    <xf borderId="8" fillId="0" fontId="2" numFmtId="1" xfId="0" applyAlignment="1" applyBorder="1" applyFont="1" applyNumberFormat="1">
      <alignment horizontal="right" vertical="center"/>
    </xf>
    <xf borderId="9" fillId="0" fontId="2" numFmtId="0" xfId="0" applyAlignment="1" applyBorder="1" applyFont="1">
      <alignment horizontal="right" vertical="center"/>
    </xf>
    <xf borderId="0" fillId="0" fontId="2" numFmtId="0" xfId="0" applyAlignment="1" applyFont="1">
      <alignment horizontal="right" vertical="center"/>
    </xf>
    <xf borderId="13" fillId="0" fontId="12" numFmtId="0" xfId="0" applyAlignment="1" applyBorder="1" applyFont="1">
      <alignment horizontal="right" readingOrder="0" vertical="center"/>
    </xf>
    <xf borderId="14" fillId="0" fontId="12" numFmtId="0" xfId="0" applyAlignment="1" applyBorder="1" applyFont="1">
      <alignment horizontal="right" vertical="center"/>
    </xf>
    <xf borderId="14" fillId="0" fontId="12" numFmtId="165" xfId="0" applyAlignment="1" applyBorder="1" applyFont="1" applyNumberFormat="1">
      <alignment horizontal="right" vertical="center"/>
    </xf>
    <xf borderId="15" fillId="0" fontId="12" numFmtId="3" xfId="0" applyAlignment="1" applyBorder="1" applyFont="1" applyNumberFormat="1">
      <alignment horizontal="right" vertical="center"/>
    </xf>
    <xf borderId="13" fillId="0" fontId="1" numFmtId="1" xfId="0" applyAlignment="1" applyBorder="1" applyFont="1" applyNumberFormat="1">
      <alignment horizontal="right" vertical="center"/>
    </xf>
    <xf borderId="14" fillId="0" fontId="1" numFmtId="1" xfId="0" applyAlignment="1" applyBorder="1" applyFont="1" applyNumberFormat="1">
      <alignment horizontal="right" vertical="center"/>
    </xf>
    <xf borderId="15" fillId="0" fontId="1" numFmtId="0" xfId="0" applyAlignment="1" applyBorder="1" applyFont="1">
      <alignment horizontal="right" vertical="center"/>
    </xf>
    <xf borderId="0" fillId="0" fontId="1" numFmtId="0" xfId="0" applyAlignment="1" applyFont="1">
      <alignment horizontal="right" vertical="center"/>
    </xf>
    <xf borderId="24" fillId="0" fontId="12" numFmtId="165" xfId="0" applyAlignment="1" applyBorder="1" applyFont="1" applyNumberFormat="1">
      <alignment horizontal="right" vertical="center"/>
    </xf>
    <xf borderId="33" fillId="0" fontId="12" numFmtId="3" xfId="0" applyAlignment="1" applyBorder="1" applyFont="1" applyNumberFormat="1">
      <alignment horizontal="right" vertical="center"/>
    </xf>
    <xf borderId="13" fillId="0" fontId="5" numFmtId="0" xfId="0" applyAlignment="1" applyBorder="1" applyFont="1">
      <alignment horizontal="right" readingOrder="0" shrinkToFit="0" vertical="center" wrapText="1"/>
    </xf>
    <xf borderId="14" fillId="0" fontId="5" numFmtId="0" xfId="0" applyAlignment="1" applyBorder="1" applyFont="1">
      <alignment horizontal="right" shrinkToFit="0" vertical="center" wrapText="1"/>
    </xf>
    <xf borderId="14" fillId="0" fontId="5" numFmtId="165" xfId="0" applyAlignment="1" applyBorder="1" applyFont="1" applyNumberFormat="1">
      <alignment horizontal="right" vertical="center"/>
    </xf>
    <xf borderId="15" fillId="0" fontId="5" numFmtId="3" xfId="0" applyAlignment="1" applyBorder="1" applyFont="1" applyNumberFormat="1">
      <alignment horizontal="right" vertical="center"/>
    </xf>
    <xf borderId="13" fillId="0" fontId="2" numFmtId="1" xfId="0" applyAlignment="1" applyBorder="1" applyFont="1" applyNumberFormat="1">
      <alignment horizontal="right" vertical="center"/>
    </xf>
    <xf borderId="14" fillId="0" fontId="2" numFmtId="1" xfId="0" applyAlignment="1" applyBorder="1" applyFont="1" applyNumberFormat="1">
      <alignment horizontal="right" vertical="center"/>
    </xf>
    <xf borderId="15" fillId="0" fontId="2" numFmtId="0" xfId="0" applyAlignment="1" applyBorder="1" applyFont="1">
      <alignment horizontal="right" vertical="center"/>
    </xf>
    <xf borderId="32" fillId="0" fontId="12" numFmtId="3" xfId="0" applyAlignment="1" applyBorder="1" applyFont="1" applyNumberFormat="1">
      <alignment horizontal="right" vertical="center"/>
    </xf>
    <xf borderId="13" fillId="0" fontId="5" numFmtId="0" xfId="0" applyAlignment="1" applyBorder="1" applyFont="1">
      <alignment horizontal="right" readingOrder="0" vertical="center"/>
    </xf>
    <xf borderId="14" fillId="0" fontId="5" numFmtId="0" xfId="0" applyAlignment="1" applyBorder="1" applyFont="1">
      <alignment horizontal="right" vertical="center"/>
    </xf>
    <xf borderId="24" fillId="0" fontId="10" numFmtId="165" xfId="0" applyAlignment="1" applyBorder="1" applyFont="1" applyNumberFormat="1">
      <alignment horizontal="right" vertical="center"/>
    </xf>
    <xf borderId="33" fillId="0" fontId="5" numFmtId="3" xfId="0" applyAlignment="1" applyBorder="1" applyFont="1" applyNumberFormat="1">
      <alignment horizontal="right" vertical="center"/>
    </xf>
    <xf borderId="13" fillId="0" fontId="1" numFmtId="0" xfId="0" applyAlignment="1" applyBorder="1" applyFont="1">
      <alignment horizontal="right" readingOrder="0"/>
    </xf>
    <xf borderId="14" fillId="0" fontId="1" numFmtId="0" xfId="0" applyAlignment="1" applyBorder="1" applyFont="1">
      <alignment horizontal="right"/>
    </xf>
    <xf borderId="14" fillId="0" fontId="2" numFmtId="165" xfId="0" applyBorder="1" applyFont="1" applyNumberFormat="1"/>
    <xf borderId="15" fillId="0" fontId="1" numFmtId="3" xfId="0" applyBorder="1" applyFont="1" applyNumberFormat="1"/>
    <xf borderId="34" fillId="0" fontId="5" numFmtId="0" xfId="0" applyAlignment="1" applyBorder="1" applyFont="1">
      <alignment horizontal="right" readingOrder="0" vertical="center"/>
    </xf>
    <xf borderId="22" fillId="0" fontId="5" numFmtId="0" xfId="0" applyAlignment="1" applyBorder="1" applyFont="1">
      <alignment horizontal="right" vertical="center"/>
    </xf>
    <xf borderId="22" fillId="0" fontId="5" numFmtId="165" xfId="0" applyAlignment="1" applyBorder="1" applyFont="1" applyNumberFormat="1">
      <alignment horizontal="right" vertical="center"/>
    </xf>
    <xf borderId="23" fillId="0" fontId="5" numFmtId="3" xfId="0" applyAlignment="1" applyBorder="1" applyFont="1" applyNumberFormat="1">
      <alignment horizontal="right" vertical="center"/>
    </xf>
    <xf borderId="13" fillId="0" fontId="12" numFmtId="3" xfId="0" applyAlignment="1" applyBorder="1" applyFont="1" applyNumberFormat="1">
      <alignment horizontal="right" vertical="center"/>
    </xf>
    <xf borderId="15" fillId="0" fontId="6" numFmtId="0" xfId="0" applyAlignment="1" applyBorder="1" applyFont="1">
      <alignment horizontal="right" vertical="center"/>
    </xf>
    <xf borderId="7" fillId="0" fontId="8" numFmtId="0" xfId="0" applyAlignment="1" applyBorder="1" applyFont="1">
      <alignment readingOrder="0"/>
    </xf>
    <xf borderId="8" fillId="0" fontId="8" numFmtId="0" xfId="0" applyBorder="1" applyFont="1"/>
    <xf borderId="8" fillId="0" fontId="8" numFmtId="165" xfId="0" applyBorder="1" applyFont="1" applyNumberFormat="1"/>
    <xf borderId="9" fillId="0" fontId="12" numFmtId="4" xfId="0" applyAlignment="1" applyBorder="1" applyFont="1" applyNumberFormat="1">
      <alignment vertical="center"/>
    </xf>
    <xf borderId="35" fillId="0" fontId="8" numFmtId="0" xfId="0" applyBorder="1" applyFont="1"/>
    <xf borderId="28" fillId="0" fontId="8" numFmtId="0" xfId="0" applyBorder="1" applyFont="1"/>
    <xf borderId="29" fillId="0" fontId="8" numFmtId="0" xfId="0" applyBorder="1" applyFont="1"/>
    <xf borderId="0" fillId="0" fontId="8" numFmtId="0" xfId="0" applyFont="1"/>
    <xf borderId="0" fillId="0" fontId="12" numFmtId="3" xfId="0" applyAlignment="1" applyFont="1" applyNumberFormat="1">
      <alignment horizontal="right" vertical="center"/>
    </xf>
    <xf borderId="13" fillId="0" fontId="8" numFmtId="0" xfId="0" applyAlignment="1" applyBorder="1" applyFont="1">
      <alignment horizontal="right" readingOrder="0"/>
    </xf>
    <xf borderId="14" fillId="0" fontId="8" numFmtId="0" xfId="0" applyAlignment="1" applyBorder="1" applyFont="1">
      <alignment horizontal="right"/>
    </xf>
    <xf borderId="14" fillId="0" fontId="8" numFmtId="165" xfId="0" applyBorder="1" applyFont="1" applyNumberFormat="1"/>
    <xf borderId="15" fillId="0" fontId="12" numFmtId="4" xfId="0" applyAlignment="1" applyBorder="1" applyFont="1" applyNumberFormat="1">
      <alignment vertical="center"/>
    </xf>
    <xf borderId="13" fillId="0" fontId="8" numFmtId="0" xfId="0" applyBorder="1" applyFont="1"/>
    <xf borderId="14" fillId="0" fontId="8" numFmtId="0" xfId="0" applyBorder="1" applyFont="1"/>
    <xf borderId="15" fillId="0" fontId="8" numFmtId="0" xfId="0" applyBorder="1" applyFont="1"/>
    <xf borderId="34" fillId="0" fontId="12" numFmtId="3" xfId="0" applyAlignment="1" applyBorder="1" applyFont="1" applyNumberFormat="1">
      <alignment horizontal="right" vertical="center"/>
    </xf>
    <xf borderId="23" fillId="0" fontId="6" numFmtId="0" xfId="0" applyAlignment="1" applyBorder="1" applyFont="1">
      <alignment horizontal="right" vertical="center"/>
    </xf>
    <xf borderId="34" fillId="0" fontId="8" numFmtId="0" xfId="0" applyAlignment="1" applyBorder="1" applyFont="1">
      <alignment readingOrder="0"/>
    </xf>
    <xf borderId="22" fillId="0" fontId="8" numFmtId="0" xfId="0" applyBorder="1" applyFont="1"/>
    <xf borderId="22" fillId="0" fontId="8" numFmtId="165" xfId="0" applyBorder="1" applyFont="1" applyNumberFormat="1"/>
    <xf borderId="23" fillId="0" fontId="12" numFmtId="4" xfId="0" applyAlignment="1" applyBorder="1" applyFont="1" applyNumberFormat="1">
      <alignment vertical="center"/>
    </xf>
    <xf borderId="34" fillId="0" fontId="8" numFmtId="0" xfId="0" applyBorder="1" applyFont="1"/>
    <xf borderId="23" fillId="0" fontId="8" numFmtId="0" xfId="0" applyBorder="1" applyFont="1"/>
    <xf borderId="0" fillId="0" fontId="8" numFmtId="0" xfId="0" applyAlignment="1" applyFont="1">
      <alignment horizontal="right" readingOrder="0"/>
    </xf>
    <xf borderId="13" fillId="0" fontId="17" numFmtId="0" xfId="0" applyAlignment="1" applyBorder="1" applyFont="1">
      <alignment readingOrder="0"/>
    </xf>
    <xf borderId="13" fillId="0" fontId="11" numFmtId="0" xfId="0" applyBorder="1" applyFont="1"/>
    <xf borderId="14" fillId="0" fontId="11" numFmtId="0" xfId="0" applyBorder="1" applyFont="1"/>
    <xf borderId="15" fillId="0" fontId="11" numFmtId="0" xfId="0" applyBorder="1" applyFont="1"/>
    <xf borderId="31" fillId="0" fontId="23" numFmtId="0" xfId="0" applyAlignment="1" applyBorder="1" applyFont="1">
      <alignment horizontal="right" readingOrder="0"/>
    </xf>
    <xf borderId="31" fillId="0" fontId="23" numFmtId="4" xfId="0" applyAlignment="1" applyBorder="1" applyFont="1" applyNumberFormat="1">
      <alignment horizontal="right"/>
    </xf>
    <xf borderId="31" fillId="0" fontId="23" numFmtId="165" xfId="0" applyBorder="1" applyFont="1" applyNumberFormat="1"/>
    <xf borderId="32" fillId="0" fontId="23" numFmtId="3" xfId="0" applyBorder="1" applyFont="1" applyNumberFormat="1"/>
    <xf borderId="13" fillId="0" fontId="23" numFmtId="164" xfId="0" applyBorder="1" applyFont="1" applyNumberFormat="1"/>
    <xf borderId="14" fillId="0" fontId="23" numFmtId="164" xfId="0" applyBorder="1" applyFont="1" applyNumberFormat="1"/>
    <xf borderId="0" fillId="0" fontId="17" numFmtId="0" xfId="0" applyAlignment="1" applyFont="1">
      <alignment readingOrder="0"/>
    </xf>
    <xf borderId="0" fillId="0" fontId="2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rightToLeft="1" workbookViewId="0"/>
  </sheetViews>
  <sheetFormatPr customHeight="1" defaultColWidth="12.63" defaultRowHeight="15.0"/>
  <cols>
    <col customWidth="1" hidden="1" min="1" max="1" width="11.0"/>
    <col customWidth="1" min="2" max="2" width="3.63"/>
    <col customWidth="1" min="6" max="6" width="11.25"/>
    <col customWidth="1" min="7" max="7" width="9.13"/>
    <col customWidth="1" min="9" max="9" width="13.13"/>
    <col hidden="1" min="10" max="12" width="12.63"/>
    <col customWidth="1" min="13" max="39" width="11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>
      <c r="A2" s="1"/>
      <c r="B2" s="1"/>
      <c r="C2" s="2"/>
      <c r="D2" s="2"/>
      <c r="E2" s="2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>
      <c r="A4" s="5"/>
      <c r="B4" s="5"/>
      <c r="C4" s="5"/>
      <c r="D4" s="5"/>
      <c r="E4" s="5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ht="22.5" customHeight="1">
      <c r="A5" s="6"/>
      <c r="B5" s="6"/>
      <c r="C5" s="7" t="s">
        <v>0</v>
      </c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ht="24.75" customHeight="1">
      <c r="A6" s="8" t="s">
        <v>1</v>
      </c>
      <c r="B6" s="9" t="s">
        <v>2</v>
      </c>
      <c r="C6" s="10" t="s">
        <v>3</v>
      </c>
      <c r="D6" s="11"/>
      <c r="E6" s="12"/>
      <c r="F6" s="13" t="s">
        <v>4</v>
      </c>
      <c r="G6" s="13" t="s">
        <v>5</v>
      </c>
      <c r="H6" s="14" t="s">
        <v>6</v>
      </c>
      <c r="I6" s="15" t="s">
        <v>7</v>
      </c>
      <c r="J6" s="16" t="s">
        <v>8</v>
      </c>
      <c r="K6" s="17" t="s">
        <v>9</v>
      </c>
      <c r="L6" s="18" t="s">
        <v>10</v>
      </c>
      <c r="M6" s="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0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hidden="1">
      <c r="A7" s="21" t="s">
        <v>11</v>
      </c>
      <c r="B7" s="22">
        <v>0.0</v>
      </c>
      <c r="C7" s="23" t="s">
        <v>12</v>
      </c>
      <c r="D7" s="24"/>
      <c r="E7" s="25"/>
      <c r="F7" s="26"/>
      <c r="G7" s="27"/>
      <c r="H7" s="28" t="s">
        <v>13</v>
      </c>
      <c r="I7" s="29" t="s">
        <v>7</v>
      </c>
      <c r="J7" s="30" t="s">
        <v>8</v>
      </c>
      <c r="K7" s="31" t="s">
        <v>9</v>
      </c>
      <c r="L7" s="32" t="s">
        <v>10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hidden="1">
      <c r="A8" s="33" t="s">
        <v>11</v>
      </c>
      <c r="B8" s="34">
        <v>0.0</v>
      </c>
      <c r="C8" s="35" t="s">
        <v>14</v>
      </c>
      <c r="D8" s="36"/>
      <c r="E8" s="37"/>
      <c r="F8" s="38"/>
      <c r="G8" s="39"/>
      <c r="H8" s="31" t="s">
        <v>15</v>
      </c>
      <c r="I8" s="40">
        <v>0.0</v>
      </c>
      <c r="J8" s="41"/>
      <c r="K8" s="42"/>
      <c r="L8" s="4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hidden="1">
      <c r="A9" s="33" t="s">
        <v>11</v>
      </c>
      <c r="B9" s="34">
        <v>0.0</v>
      </c>
      <c r="C9" s="35" t="s">
        <v>16</v>
      </c>
      <c r="D9" s="36"/>
      <c r="E9" s="37"/>
      <c r="F9" s="38"/>
      <c r="G9" s="39"/>
      <c r="H9" s="31" t="s">
        <v>17</v>
      </c>
      <c r="I9" s="40">
        <v>0.0</v>
      </c>
      <c r="J9" s="41"/>
      <c r="K9" s="42"/>
      <c r="L9" s="4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hidden="1">
      <c r="A10" s="33" t="s">
        <v>11</v>
      </c>
      <c r="B10" s="34">
        <v>0.0</v>
      </c>
      <c r="C10" s="35" t="s">
        <v>18</v>
      </c>
      <c r="D10" s="36"/>
      <c r="E10" s="37"/>
      <c r="F10" s="38"/>
      <c r="G10" s="39"/>
      <c r="H10" s="42"/>
      <c r="I10" s="40">
        <v>0.0</v>
      </c>
      <c r="J10" s="41"/>
      <c r="K10" s="42"/>
      <c r="L10" s="4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hidden="1">
      <c r="A11" s="33" t="s">
        <v>11</v>
      </c>
      <c r="B11" s="34">
        <v>0.0</v>
      </c>
      <c r="C11" s="35" t="s">
        <v>19</v>
      </c>
      <c r="D11" s="36"/>
      <c r="E11" s="37"/>
      <c r="F11" s="38"/>
      <c r="G11" s="39"/>
      <c r="H11" s="31" t="s">
        <v>20</v>
      </c>
      <c r="I11" s="40">
        <v>0.0</v>
      </c>
      <c r="J11" s="41"/>
      <c r="K11" s="42"/>
      <c r="L11" s="4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hidden="1">
      <c r="A12" s="33" t="s">
        <v>11</v>
      </c>
      <c r="B12" s="34">
        <v>0.0</v>
      </c>
      <c r="C12" s="35" t="s">
        <v>21</v>
      </c>
      <c r="D12" s="36"/>
      <c r="E12" s="37"/>
      <c r="F12" s="38"/>
      <c r="G12" s="39"/>
      <c r="H12" s="31" t="s">
        <v>22</v>
      </c>
      <c r="I12" s="40">
        <v>0.0</v>
      </c>
      <c r="J12" s="41"/>
      <c r="K12" s="42"/>
      <c r="L12" s="4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hidden="1">
      <c r="A13" s="33" t="s">
        <v>11</v>
      </c>
      <c r="B13" s="34">
        <v>0.0</v>
      </c>
      <c r="C13" s="35" t="s">
        <v>23</v>
      </c>
      <c r="D13" s="36"/>
      <c r="E13" s="37"/>
      <c r="F13" s="38"/>
      <c r="G13" s="39"/>
      <c r="H13" s="31" t="s">
        <v>24</v>
      </c>
      <c r="I13" s="40">
        <v>0.0</v>
      </c>
      <c r="J13" s="41"/>
      <c r="K13" s="42"/>
      <c r="L13" s="4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hidden="1">
      <c r="A14" s="33" t="s">
        <v>11</v>
      </c>
      <c r="B14" s="34">
        <v>0.0</v>
      </c>
      <c r="C14" s="35" t="s">
        <v>25</v>
      </c>
      <c r="D14" s="36"/>
      <c r="E14" s="37"/>
      <c r="F14" s="43" t="s">
        <v>26</v>
      </c>
      <c r="G14" s="39"/>
      <c r="H14" s="42">
        <v>270.0</v>
      </c>
      <c r="I14" s="40">
        <v>0.0</v>
      </c>
      <c r="J14" s="41"/>
      <c r="K14" s="42"/>
      <c r="L14" s="4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hidden="1">
      <c r="A15" s="33" t="s">
        <v>11</v>
      </c>
      <c r="B15" s="34">
        <v>0.0</v>
      </c>
      <c r="C15" s="35" t="s">
        <v>27</v>
      </c>
      <c r="D15" s="36"/>
      <c r="E15" s="37"/>
      <c r="F15" s="38"/>
      <c r="G15" s="39"/>
      <c r="H15" s="42">
        <v>1.0</v>
      </c>
      <c r="I15" s="40">
        <v>0.0</v>
      </c>
      <c r="J15" s="41"/>
      <c r="K15" s="42"/>
      <c r="L15" s="4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hidden="1">
      <c r="A16" s="33" t="s">
        <v>11</v>
      </c>
      <c r="B16" s="34">
        <v>0.0</v>
      </c>
      <c r="C16" s="35" t="s">
        <v>28</v>
      </c>
      <c r="D16" s="36"/>
      <c r="E16" s="37"/>
      <c r="F16" s="38"/>
      <c r="G16" s="39"/>
      <c r="H16" s="31" t="s">
        <v>29</v>
      </c>
      <c r="I16" s="40">
        <v>0.0</v>
      </c>
      <c r="J16" s="41"/>
      <c r="K16" s="42"/>
      <c r="L16" s="4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hidden="1">
      <c r="A17" s="33" t="s">
        <v>11</v>
      </c>
      <c r="B17" s="34">
        <v>0.0</v>
      </c>
      <c r="C17" s="35" t="s">
        <v>30</v>
      </c>
      <c r="D17" s="36"/>
      <c r="E17" s="37"/>
      <c r="F17" s="38"/>
      <c r="G17" s="39"/>
      <c r="H17" s="44">
        <f>IF(H14&gt;=280,1,(H14+30)/365)</f>
        <v>0.8219178082</v>
      </c>
      <c r="I17" s="40">
        <v>0.0</v>
      </c>
      <c r="J17" s="41"/>
      <c r="K17" s="42"/>
      <c r="L17" s="4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hidden="1">
      <c r="A18" s="33" t="s">
        <v>11</v>
      </c>
      <c r="B18" s="34">
        <v>0.0</v>
      </c>
      <c r="C18" s="35" t="s">
        <v>31</v>
      </c>
      <c r="D18" s="36"/>
      <c r="E18" s="37"/>
      <c r="F18" s="38"/>
      <c r="G18" s="39"/>
      <c r="H18" s="31" t="s">
        <v>32</v>
      </c>
      <c r="I18" s="40">
        <v>0.0</v>
      </c>
      <c r="J18" s="41"/>
      <c r="K18" s="42"/>
      <c r="L18" s="4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hidden="1">
      <c r="A19" s="33" t="s">
        <v>11</v>
      </c>
      <c r="B19" s="34">
        <v>0.0</v>
      </c>
      <c r="C19" s="35" t="s">
        <v>33</v>
      </c>
      <c r="D19" s="36"/>
      <c r="E19" s="37"/>
      <c r="F19" s="38"/>
      <c r="G19" s="39"/>
      <c r="H19" s="31" t="s">
        <v>34</v>
      </c>
      <c r="I19" s="40">
        <v>0.0</v>
      </c>
      <c r="J19" s="41"/>
      <c r="K19" s="42"/>
      <c r="L19" s="4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hidden="1">
      <c r="A20" s="33" t="s">
        <v>11</v>
      </c>
      <c r="B20" s="34">
        <v>0.0</v>
      </c>
      <c r="C20" s="35" t="s">
        <v>35</v>
      </c>
      <c r="D20" s="36"/>
      <c r="E20" s="37"/>
      <c r="F20" s="38"/>
      <c r="G20" s="39"/>
      <c r="H20" s="45" t="s">
        <v>36</v>
      </c>
      <c r="I20" s="40">
        <v>0.0</v>
      </c>
      <c r="J20" s="46"/>
      <c r="K20" s="47"/>
      <c r="L20" s="4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ht="15.75" hidden="1" customHeight="1">
      <c r="A21" s="33" t="s">
        <v>11</v>
      </c>
      <c r="B21" s="34">
        <v>0.0</v>
      </c>
      <c r="C21" s="35" t="s">
        <v>37</v>
      </c>
      <c r="D21" s="36"/>
      <c r="E21" s="37"/>
      <c r="F21" s="38"/>
      <c r="G21" s="39"/>
      <c r="H21" s="42"/>
      <c r="I21" s="40">
        <v>0.0</v>
      </c>
      <c r="J21" s="41"/>
      <c r="K21" s="42"/>
      <c r="L21" s="4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ht="15.75" hidden="1" customHeight="1">
      <c r="A22" s="33" t="s">
        <v>11</v>
      </c>
      <c r="B22" s="34">
        <v>0.0</v>
      </c>
      <c r="C22" s="35" t="s">
        <v>38</v>
      </c>
      <c r="D22" s="36"/>
      <c r="E22" s="37"/>
      <c r="F22" s="38"/>
      <c r="G22" s="39"/>
      <c r="H22" s="42"/>
      <c r="I22" s="40">
        <v>0.0</v>
      </c>
      <c r="J22" s="41"/>
      <c r="K22" s="42"/>
      <c r="L22" s="4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ht="15.75" hidden="1" customHeight="1">
      <c r="A23" s="33" t="s">
        <v>11</v>
      </c>
      <c r="B23" s="34">
        <v>0.0</v>
      </c>
      <c r="C23" s="35" t="s">
        <v>39</v>
      </c>
      <c r="D23" s="36"/>
      <c r="E23" s="37"/>
      <c r="F23" s="38"/>
      <c r="G23" s="39"/>
      <c r="H23" s="42" t="b">
        <v>1</v>
      </c>
      <c r="I23" s="40">
        <v>0.0</v>
      </c>
      <c r="J23" s="41"/>
      <c r="K23" s="42"/>
      <c r="L23" s="4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ht="15.75" hidden="1" customHeight="1">
      <c r="A24" s="33" t="s">
        <v>11</v>
      </c>
      <c r="B24" s="34">
        <v>0.0</v>
      </c>
      <c r="C24" s="48" t="s">
        <v>40</v>
      </c>
      <c r="D24" s="36"/>
      <c r="E24" s="37"/>
      <c r="F24" s="38"/>
      <c r="G24" s="39"/>
      <c r="H24" s="42">
        <v>1.0</v>
      </c>
      <c r="I24" s="40">
        <v>1.0</v>
      </c>
      <c r="J24" s="41">
        <v>1.0</v>
      </c>
      <c r="K24" s="42">
        <v>1.0</v>
      </c>
      <c r="L24" s="40">
        <v>1.0</v>
      </c>
      <c r="M24" s="1">
        <v>0.0</v>
      </c>
      <c r="N24" s="1">
        <v>0.0</v>
      </c>
      <c r="O24" s="1">
        <v>0.0</v>
      </c>
      <c r="P24" s="1">
        <v>0.0</v>
      </c>
      <c r="Q24" s="1">
        <v>0.0</v>
      </c>
      <c r="R24" s="1">
        <v>0.0</v>
      </c>
      <c r="S24" s="1">
        <v>0.0</v>
      </c>
      <c r="T24" s="1">
        <v>0.0</v>
      </c>
      <c r="U24" s="1">
        <v>0.0</v>
      </c>
      <c r="V24" s="1">
        <v>0.0</v>
      </c>
      <c r="W24" s="1">
        <v>0.0</v>
      </c>
      <c r="X24" s="1">
        <v>0.0</v>
      </c>
      <c r="Y24" s="1">
        <v>0.0</v>
      </c>
      <c r="Z24" s="1">
        <v>0.0</v>
      </c>
      <c r="AA24" s="1">
        <v>0.0</v>
      </c>
      <c r="AB24" s="1">
        <v>0.0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ht="15.75" hidden="1" customHeight="1">
      <c r="A25" s="33" t="s">
        <v>11</v>
      </c>
      <c r="B25" s="34">
        <v>0.0</v>
      </c>
      <c r="C25" s="49" t="s">
        <v>41</v>
      </c>
      <c r="D25" s="50"/>
      <c r="E25" s="51"/>
      <c r="F25" s="52"/>
      <c r="G25" s="53"/>
      <c r="H25" s="54"/>
      <c r="I25" s="55">
        <v>0.0</v>
      </c>
      <c r="J25" s="41"/>
      <c r="K25" s="42"/>
      <c r="L25" s="4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ht="15.75" hidden="1" customHeight="1">
      <c r="A26" s="33" t="s">
        <v>42</v>
      </c>
      <c r="B26" s="34">
        <v>0.0</v>
      </c>
      <c r="C26" s="56" t="s">
        <v>43</v>
      </c>
      <c r="D26" s="24"/>
      <c r="E26" s="25"/>
      <c r="F26" s="57"/>
      <c r="G26" s="58"/>
      <c r="H26" s="59"/>
      <c r="I26" s="60"/>
      <c r="J26" s="61"/>
      <c r="K26" s="62"/>
      <c r="L26" s="63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ht="15.75" hidden="1" customHeight="1">
      <c r="A27" s="33" t="s">
        <v>42</v>
      </c>
      <c r="B27" s="34">
        <v>0.0</v>
      </c>
      <c r="C27" s="64" t="s">
        <v>44</v>
      </c>
      <c r="D27" s="36"/>
      <c r="E27" s="37"/>
      <c r="F27" s="65"/>
      <c r="G27" s="66"/>
      <c r="H27" s="62"/>
      <c r="I27" s="67"/>
      <c r="J27" s="61"/>
      <c r="K27" s="62"/>
      <c r="L27" s="63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ht="15.75" customHeight="1">
      <c r="A28" s="33" t="s">
        <v>42</v>
      </c>
      <c r="B28" s="34">
        <f t="array" ref="B28">SUM(H28:I28*$H$24:$I$24)</f>
        <v>80008</v>
      </c>
      <c r="C28" s="64" t="s">
        <v>45</v>
      </c>
      <c r="D28" s="36"/>
      <c r="E28" s="37"/>
      <c r="F28" s="68" t="s">
        <v>46</v>
      </c>
      <c r="G28" s="66">
        <v>10000.0</v>
      </c>
      <c r="H28" s="62">
        <v>8.0</v>
      </c>
      <c r="I28" s="67">
        <f>G28*H28</f>
        <v>80000</v>
      </c>
      <c r="J28" s="61"/>
      <c r="K28" s="62"/>
      <c r="L28" s="63"/>
      <c r="M28" s="2"/>
      <c r="N28" s="6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ht="15.75" hidden="1" customHeight="1">
      <c r="A29" s="33" t="s">
        <v>42</v>
      </c>
      <c r="B29" s="34">
        <v>0.0</v>
      </c>
      <c r="C29" s="64" t="s">
        <v>47</v>
      </c>
      <c r="D29" s="36"/>
      <c r="E29" s="37"/>
      <c r="F29" s="65"/>
      <c r="G29" s="66"/>
      <c r="H29" s="65"/>
      <c r="I29" s="67"/>
      <c r="J29" s="70"/>
      <c r="K29" s="65"/>
      <c r="L29" s="63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ht="15.75" hidden="1" customHeight="1">
      <c r="A30" s="33" t="s">
        <v>42</v>
      </c>
      <c r="B30" s="34">
        <v>0.0</v>
      </c>
      <c r="C30" s="64" t="s">
        <v>48</v>
      </c>
      <c r="D30" s="36"/>
      <c r="E30" s="37"/>
      <c r="F30" s="65"/>
      <c r="G30" s="66"/>
      <c r="H30" s="62"/>
      <c r="I30" s="67"/>
      <c r="J30" s="61"/>
      <c r="K30" s="62"/>
      <c r="L30" s="63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ht="15.75" hidden="1" customHeight="1">
      <c r="A31" s="33" t="s">
        <v>42</v>
      </c>
      <c r="B31" s="34">
        <v>0.0</v>
      </c>
      <c r="C31" s="64" t="s">
        <v>49</v>
      </c>
      <c r="D31" s="36"/>
      <c r="E31" s="37"/>
      <c r="F31" s="65"/>
      <c r="G31" s="66"/>
      <c r="H31" s="62"/>
      <c r="I31" s="67"/>
      <c r="J31" s="61"/>
      <c r="K31" s="62"/>
      <c r="L31" s="63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ht="15.75" hidden="1" customHeight="1">
      <c r="A32" s="33" t="s">
        <v>42</v>
      </c>
      <c r="B32" s="34">
        <f t="array" ref="B32">SUM(H32:I32*$H$24:$I$24)</f>
        <v>0</v>
      </c>
      <c r="C32" s="64" t="s">
        <v>50</v>
      </c>
      <c r="D32" s="36"/>
      <c r="E32" s="37"/>
      <c r="F32" s="65"/>
      <c r="G32" s="66"/>
      <c r="H32" s="62"/>
      <c r="I32" s="67">
        <f>G32*H32</f>
        <v>0</v>
      </c>
      <c r="J32" s="61"/>
      <c r="K32" s="62"/>
      <c r="L32" s="63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ht="15.75" hidden="1" customHeight="1">
      <c r="A33" s="33" t="s">
        <v>42</v>
      </c>
      <c r="B33" s="34">
        <v>0.0</v>
      </c>
      <c r="C33" s="64" t="s">
        <v>51</v>
      </c>
      <c r="D33" s="36"/>
      <c r="E33" s="37"/>
      <c r="F33" s="65"/>
      <c r="G33" s="66"/>
      <c r="H33" s="62"/>
      <c r="I33" s="67"/>
      <c r="J33" s="70"/>
      <c r="K33" s="65"/>
      <c r="L33" s="63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ht="15.75" hidden="1" customHeight="1">
      <c r="A34" s="33" t="s">
        <v>42</v>
      </c>
      <c r="B34" s="34">
        <v>0.0</v>
      </c>
      <c r="C34" s="64" t="s">
        <v>52</v>
      </c>
      <c r="D34" s="36"/>
      <c r="E34" s="37"/>
      <c r="F34" s="65"/>
      <c r="G34" s="66"/>
      <c r="H34" s="62"/>
      <c r="I34" s="67"/>
      <c r="J34" s="61"/>
      <c r="K34" s="62"/>
      <c r="L34" s="63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ht="15.75" hidden="1" customHeight="1">
      <c r="A35" s="33" t="s">
        <v>42</v>
      </c>
      <c r="B35" s="34">
        <v>0.0</v>
      </c>
      <c r="C35" s="64" t="s">
        <v>53</v>
      </c>
      <c r="D35" s="36"/>
      <c r="E35" s="37"/>
      <c r="F35" s="65"/>
      <c r="G35" s="66"/>
      <c r="H35" s="62"/>
      <c r="I35" s="67"/>
      <c r="J35" s="61"/>
      <c r="K35" s="62"/>
      <c r="L35" s="63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ht="15.75" hidden="1" customHeight="1">
      <c r="A36" s="33" t="s">
        <v>42</v>
      </c>
      <c r="B36" s="34">
        <f t="array" ref="B36">SUM(H36:I36*$H$24:$I$24)</f>
        <v>0</v>
      </c>
      <c r="C36" s="64" t="s">
        <v>54</v>
      </c>
      <c r="D36" s="36"/>
      <c r="E36" s="37"/>
      <c r="F36" s="65"/>
      <c r="G36" s="66"/>
      <c r="H36" s="62"/>
      <c r="I36" s="67">
        <f>G36*H36</f>
        <v>0</v>
      </c>
      <c r="J36" s="61"/>
      <c r="K36" s="62"/>
      <c r="L36" s="63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ht="15.75" hidden="1" customHeight="1">
      <c r="A37" s="33" t="s">
        <v>42</v>
      </c>
      <c r="B37" s="34">
        <v>0.0</v>
      </c>
      <c r="C37" s="64" t="s">
        <v>55</v>
      </c>
      <c r="D37" s="36"/>
      <c r="E37" s="37"/>
      <c r="F37" s="65"/>
      <c r="G37" s="66"/>
      <c r="H37" s="65"/>
      <c r="I37" s="67"/>
      <c r="J37" s="70"/>
      <c r="K37" s="65"/>
      <c r="L37" s="63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ht="15.75" hidden="1" customHeight="1">
      <c r="A38" s="33" t="s">
        <v>42</v>
      </c>
      <c r="B38" s="34">
        <v>0.0</v>
      </c>
      <c r="C38" s="71" t="s">
        <v>56</v>
      </c>
      <c r="D38" s="36"/>
      <c r="E38" s="37"/>
      <c r="F38" s="72"/>
      <c r="G38" s="73"/>
      <c r="H38" s="74">
        <f>SUM(H36,H32,H28)*H24</f>
        <v>8</v>
      </c>
      <c r="I38" s="75"/>
      <c r="J38" s="76"/>
      <c r="K38" s="77"/>
      <c r="L38" s="78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ht="26.25" customHeight="1">
      <c r="A39" s="79">
        <v>9999.0</v>
      </c>
      <c r="B39" s="34">
        <v>1.0</v>
      </c>
      <c r="C39" s="80" t="s">
        <v>57</v>
      </c>
      <c r="D39" s="50"/>
      <c r="E39" s="51"/>
      <c r="F39" s="81"/>
      <c r="G39" s="82"/>
      <c r="H39" s="83">
        <f>SUM(H36*H35,H32*H31,H28*H27)*H24</f>
        <v>0</v>
      </c>
      <c r="I39" s="84">
        <f>SUM(I28,I32,I36)</f>
        <v>80000</v>
      </c>
      <c r="J39" s="76"/>
      <c r="K39" s="77"/>
      <c r="L39" s="78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ht="15.75" hidden="1" customHeight="1">
      <c r="A40" s="33" t="s">
        <v>58</v>
      </c>
      <c r="B40" s="34">
        <v>0.0</v>
      </c>
      <c r="C40" s="85"/>
      <c r="D40" s="24"/>
      <c r="E40" s="25"/>
      <c r="F40" s="86"/>
      <c r="G40" s="58"/>
      <c r="H40" s="57"/>
      <c r="I40" s="60"/>
      <c r="J40" s="70"/>
      <c r="K40" s="65"/>
      <c r="L40" s="63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ht="15.75" hidden="1" customHeight="1">
      <c r="A41" s="33" t="s">
        <v>58</v>
      </c>
      <c r="B41" s="34">
        <v>0.0</v>
      </c>
      <c r="C41" s="87" t="s">
        <v>59</v>
      </c>
      <c r="D41" s="36"/>
      <c r="E41" s="37"/>
      <c r="F41" s="88" t="s">
        <v>60</v>
      </c>
      <c r="G41" s="66"/>
      <c r="H41" s="65">
        <v>2.0</v>
      </c>
      <c r="I41" s="67"/>
      <c r="J41" s="70"/>
      <c r="K41" s="65"/>
      <c r="L41" s="63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ht="15.75" customHeight="1">
      <c r="A42" s="33" t="s">
        <v>58</v>
      </c>
      <c r="B42" s="34">
        <f t="array" ref="B42">SUM(H42:I42*$H$24:$I$24)</f>
        <v>5616</v>
      </c>
      <c r="C42" s="87" t="s">
        <v>61</v>
      </c>
      <c r="D42" s="36"/>
      <c r="E42" s="37"/>
      <c r="F42" s="88" t="s">
        <v>62</v>
      </c>
      <c r="G42" s="66">
        <v>350.0</v>
      </c>
      <c r="H42" s="65">
        <f>H41*H28*H$24</f>
        <v>16</v>
      </c>
      <c r="I42" s="67">
        <f>G42*H42</f>
        <v>5600</v>
      </c>
      <c r="J42" s="70"/>
      <c r="K42" s="65"/>
      <c r="L42" s="63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ht="15.75" hidden="1" customHeight="1">
      <c r="A43" s="33" t="s">
        <v>58</v>
      </c>
      <c r="B43" s="34">
        <v>0.0</v>
      </c>
      <c r="C43" s="87" t="s">
        <v>63</v>
      </c>
      <c r="D43" s="36"/>
      <c r="E43" s="37"/>
      <c r="F43" s="88" t="s">
        <v>62</v>
      </c>
      <c r="G43" s="66"/>
      <c r="H43" s="89">
        <f>$G43*H41*H28*H$24</f>
        <v>0</v>
      </c>
      <c r="I43" s="67"/>
      <c r="J43" s="70"/>
      <c r="K43" s="65"/>
      <c r="L43" s="63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ht="15.75" hidden="1" customHeight="1">
      <c r="A44" s="33" t="s">
        <v>58</v>
      </c>
      <c r="B44" s="34">
        <v>0.0</v>
      </c>
      <c r="C44" s="87" t="s">
        <v>64</v>
      </c>
      <c r="D44" s="36"/>
      <c r="E44" s="37"/>
      <c r="F44" s="88" t="s">
        <v>60</v>
      </c>
      <c r="G44" s="66"/>
      <c r="H44" s="65"/>
      <c r="I44" s="67"/>
      <c r="J44" s="70"/>
      <c r="K44" s="65"/>
      <c r="L44" s="63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ht="15.75" hidden="1" customHeight="1">
      <c r="A45" s="33" t="s">
        <v>58</v>
      </c>
      <c r="B45" s="34">
        <f t="array" ref="B45">SUM(H45:I45*$H$24:$I$24)</f>
        <v>0</v>
      </c>
      <c r="C45" s="87" t="s">
        <v>65</v>
      </c>
      <c r="D45" s="36"/>
      <c r="E45" s="37"/>
      <c r="F45" s="88" t="s">
        <v>62</v>
      </c>
      <c r="G45" s="66">
        <v>310.0</v>
      </c>
      <c r="H45" s="65">
        <f>H44*H32*H$24</f>
        <v>0</v>
      </c>
      <c r="I45" s="67">
        <f>G45*H45</f>
        <v>0</v>
      </c>
      <c r="J45" s="70"/>
      <c r="K45" s="65"/>
      <c r="L45" s="63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ht="15.75" hidden="1" customHeight="1">
      <c r="A46" s="33" t="s">
        <v>58</v>
      </c>
      <c r="B46" s="34">
        <v>0.0</v>
      </c>
      <c r="C46" s="87" t="s">
        <v>66</v>
      </c>
      <c r="D46" s="36"/>
      <c r="E46" s="37"/>
      <c r="F46" s="88" t="s">
        <v>62</v>
      </c>
      <c r="G46" s="66"/>
      <c r="H46" s="65">
        <f>$G46*H44*H32*H$24</f>
        <v>0</v>
      </c>
      <c r="I46" s="67"/>
      <c r="J46" s="70"/>
      <c r="K46" s="65"/>
      <c r="L46" s="63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ht="15.75" hidden="1" customHeight="1">
      <c r="A47" s="33" t="s">
        <v>58</v>
      </c>
      <c r="B47" s="34">
        <v>0.0</v>
      </c>
      <c r="C47" s="87" t="s">
        <v>67</v>
      </c>
      <c r="D47" s="36"/>
      <c r="E47" s="37"/>
      <c r="F47" s="88" t="s">
        <v>60</v>
      </c>
      <c r="G47" s="66"/>
      <c r="H47" s="65"/>
      <c r="I47" s="67"/>
      <c r="J47" s="70"/>
      <c r="K47" s="65"/>
      <c r="L47" s="63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ht="15.75" hidden="1" customHeight="1">
      <c r="A48" s="33" t="s">
        <v>58</v>
      </c>
      <c r="B48" s="34">
        <f t="array" ref="B48">SUM(H48:I48*$H$24:$I$24)</f>
        <v>0</v>
      </c>
      <c r="C48" s="87" t="s">
        <v>68</v>
      </c>
      <c r="D48" s="36"/>
      <c r="E48" s="37"/>
      <c r="F48" s="88" t="s">
        <v>62</v>
      </c>
      <c r="G48" s="66">
        <v>310.0</v>
      </c>
      <c r="H48" s="65">
        <f>H47*H36*H$24</f>
        <v>0</v>
      </c>
      <c r="I48" s="67">
        <f>G48*H48</f>
        <v>0</v>
      </c>
      <c r="J48" s="70"/>
      <c r="K48" s="65"/>
      <c r="L48" s="63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ht="15.75" hidden="1" customHeight="1">
      <c r="A49" s="33" t="s">
        <v>58</v>
      </c>
      <c r="B49" s="34">
        <v>0.0</v>
      </c>
      <c r="C49" s="87" t="s">
        <v>69</v>
      </c>
      <c r="D49" s="36"/>
      <c r="E49" s="37"/>
      <c r="F49" s="88" t="s">
        <v>62</v>
      </c>
      <c r="G49" s="66"/>
      <c r="H49" s="65">
        <f>$G49*H47*H36*H$24</f>
        <v>0</v>
      </c>
      <c r="I49" s="67"/>
      <c r="J49" s="70"/>
      <c r="K49" s="65"/>
      <c r="L49" s="63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ht="15.75" hidden="1" customHeight="1">
      <c r="A50" s="33" t="s">
        <v>58</v>
      </c>
      <c r="B50" s="34">
        <v>0.0</v>
      </c>
      <c r="C50" s="87" t="s">
        <v>70</v>
      </c>
      <c r="D50" s="36"/>
      <c r="E50" s="37"/>
      <c r="F50" s="88" t="s">
        <v>60</v>
      </c>
      <c r="G50" s="66"/>
      <c r="H50" s="65"/>
      <c r="I50" s="67"/>
      <c r="J50" s="70"/>
      <c r="K50" s="65"/>
      <c r="L50" s="63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ht="15.75" hidden="1" customHeight="1">
      <c r="A51" s="33" t="s">
        <v>58</v>
      </c>
      <c r="B51" s="34">
        <f t="array" ref="B51">SUM(H51:I51*$H$24:$I$24)</f>
        <v>0</v>
      </c>
      <c r="C51" s="87" t="s">
        <v>71</v>
      </c>
      <c r="D51" s="36"/>
      <c r="E51" s="37"/>
      <c r="F51" s="88" t="s">
        <v>62</v>
      </c>
      <c r="G51" s="66">
        <v>310.0</v>
      </c>
      <c r="H51" s="65">
        <f>H50*H28*H$24</f>
        <v>0</v>
      </c>
      <c r="I51" s="67">
        <f>G51*H51</f>
        <v>0</v>
      </c>
      <c r="J51" s="70"/>
      <c r="K51" s="65"/>
      <c r="L51" s="63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ht="15.75" hidden="1" customHeight="1">
      <c r="A52" s="33" t="s">
        <v>58</v>
      </c>
      <c r="B52" s="34">
        <v>0.0</v>
      </c>
      <c r="C52" s="87" t="s">
        <v>72</v>
      </c>
      <c r="D52" s="36"/>
      <c r="E52" s="37"/>
      <c r="F52" s="88" t="s">
        <v>62</v>
      </c>
      <c r="G52" s="66"/>
      <c r="H52" s="65">
        <f>$G52*H50*H28*H$24</f>
        <v>0</v>
      </c>
      <c r="I52" s="67"/>
      <c r="J52" s="70"/>
      <c r="K52" s="65"/>
      <c r="L52" s="63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ht="15.75" hidden="1" customHeight="1">
      <c r="A53" s="33" t="s">
        <v>58</v>
      </c>
      <c r="B53" s="34">
        <v>0.0</v>
      </c>
      <c r="C53" s="87" t="s">
        <v>73</v>
      </c>
      <c r="D53" s="36"/>
      <c r="E53" s="37"/>
      <c r="F53" s="88" t="s">
        <v>60</v>
      </c>
      <c r="G53" s="66"/>
      <c r="H53" s="65"/>
      <c r="I53" s="67"/>
      <c r="J53" s="70"/>
      <c r="K53" s="65"/>
      <c r="L53" s="63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ht="15.75" hidden="1" customHeight="1">
      <c r="A54" s="33" t="s">
        <v>58</v>
      </c>
      <c r="B54" s="34">
        <f t="array" ref="B54">SUM(H54:I54*$H$24:$I$24)</f>
        <v>0</v>
      </c>
      <c r="C54" s="87" t="s">
        <v>74</v>
      </c>
      <c r="D54" s="36"/>
      <c r="E54" s="37"/>
      <c r="F54" s="88" t="s">
        <v>62</v>
      </c>
      <c r="G54" s="66">
        <v>310.0</v>
      </c>
      <c r="H54" s="65">
        <f>H53*H32*H$24</f>
        <v>0</v>
      </c>
      <c r="I54" s="67">
        <f>G54*H54</f>
        <v>0</v>
      </c>
      <c r="J54" s="70"/>
      <c r="K54" s="65"/>
      <c r="L54" s="63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ht="15.75" hidden="1" customHeight="1">
      <c r="A55" s="33" t="s">
        <v>58</v>
      </c>
      <c r="B55" s="34">
        <v>0.0</v>
      </c>
      <c r="C55" s="87" t="s">
        <v>75</v>
      </c>
      <c r="D55" s="36"/>
      <c r="E55" s="37"/>
      <c r="F55" s="88" t="s">
        <v>62</v>
      </c>
      <c r="G55" s="66"/>
      <c r="H55" s="65">
        <f>$G55*H53*H32*H$24</f>
        <v>0</v>
      </c>
      <c r="I55" s="67"/>
      <c r="J55" s="70"/>
      <c r="K55" s="65"/>
      <c r="L55" s="63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ht="15.75" hidden="1" customHeight="1">
      <c r="A56" s="33" t="s">
        <v>58</v>
      </c>
      <c r="B56" s="34">
        <v>0.0</v>
      </c>
      <c r="C56" s="87" t="s">
        <v>76</v>
      </c>
      <c r="D56" s="36"/>
      <c r="E56" s="37"/>
      <c r="F56" s="88" t="s">
        <v>60</v>
      </c>
      <c r="G56" s="66"/>
      <c r="H56" s="65"/>
      <c r="I56" s="67"/>
      <c r="J56" s="70"/>
      <c r="K56" s="65"/>
      <c r="L56" s="63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ht="15.75" hidden="1" customHeight="1">
      <c r="A57" s="33" t="s">
        <v>58</v>
      </c>
      <c r="B57" s="34">
        <f t="array" ref="B57">SUM(H57:I57*$H$24:$I$24)</f>
        <v>0</v>
      </c>
      <c r="C57" s="87" t="s">
        <v>77</v>
      </c>
      <c r="D57" s="36"/>
      <c r="E57" s="37"/>
      <c r="F57" s="88" t="s">
        <v>62</v>
      </c>
      <c r="G57" s="66">
        <v>310.0</v>
      </c>
      <c r="H57" s="65">
        <f>H56*H36*H$24</f>
        <v>0</v>
      </c>
      <c r="I57" s="67">
        <f>G57*H57</f>
        <v>0</v>
      </c>
      <c r="J57" s="70"/>
      <c r="K57" s="65"/>
      <c r="L57" s="63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ht="15.75" hidden="1" customHeight="1">
      <c r="A58" s="33" t="s">
        <v>58</v>
      </c>
      <c r="B58" s="34">
        <v>0.0</v>
      </c>
      <c r="C58" s="87" t="s">
        <v>78</v>
      </c>
      <c r="D58" s="36"/>
      <c r="E58" s="37"/>
      <c r="F58" s="88" t="s">
        <v>62</v>
      </c>
      <c r="G58" s="66"/>
      <c r="H58" s="65">
        <f>$G58*H56*H36*H$24</f>
        <v>0</v>
      </c>
      <c r="I58" s="67"/>
      <c r="J58" s="70"/>
      <c r="K58" s="65"/>
      <c r="L58" s="63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ht="15.75" hidden="1" customHeight="1">
      <c r="A59" s="33" t="s">
        <v>58</v>
      </c>
      <c r="B59" s="34">
        <v>0.0</v>
      </c>
      <c r="C59" s="87" t="s">
        <v>79</v>
      </c>
      <c r="D59" s="36"/>
      <c r="E59" s="37"/>
      <c r="F59" s="88" t="s">
        <v>60</v>
      </c>
      <c r="G59" s="66"/>
      <c r="H59" s="65"/>
      <c r="I59" s="67"/>
      <c r="J59" s="70"/>
      <c r="K59" s="65"/>
      <c r="L59" s="63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ht="15.75" hidden="1" customHeight="1">
      <c r="A60" s="33" t="s">
        <v>58</v>
      </c>
      <c r="B60" s="34">
        <f t="array" ref="B60">SUM(H60:I60*$H$24:$I$24)</f>
        <v>0</v>
      </c>
      <c r="C60" s="87" t="s">
        <v>80</v>
      </c>
      <c r="D60" s="36"/>
      <c r="E60" s="37"/>
      <c r="F60" s="88" t="s">
        <v>62</v>
      </c>
      <c r="G60" s="66">
        <v>310.0</v>
      </c>
      <c r="H60" s="65">
        <f>H59*H28*H$24</f>
        <v>0</v>
      </c>
      <c r="I60" s="67">
        <f>G60*H60</f>
        <v>0</v>
      </c>
      <c r="J60" s="70"/>
      <c r="K60" s="65"/>
      <c r="L60" s="63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ht="15.75" hidden="1" customHeight="1">
      <c r="A61" s="33" t="s">
        <v>58</v>
      </c>
      <c r="B61" s="34">
        <v>0.0</v>
      </c>
      <c r="C61" s="87" t="s">
        <v>81</v>
      </c>
      <c r="D61" s="36"/>
      <c r="E61" s="37"/>
      <c r="F61" s="88" t="s">
        <v>62</v>
      </c>
      <c r="G61" s="66"/>
      <c r="H61" s="65">
        <f>$G61*H59*H28*H$24</f>
        <v>0</v>
      </c>
      <c r="I61" s="67"/>
      <c r="J61" s="70"/>
      <c r="K61" s="65"/>
      <c r="L61" s="63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ht="15.75" hidden="1" customHeight="1">
      <c r="A62" s="33" t="s">
        <v>58</v>
      </c>
      <c r="B62" s="34">
        <v>0.0</v>
      </c>
      <c r="C62" s="87" t="s">
        <v>82</v>
      </c>
      <c r="D62" s="36"/>
      <c r="E62" s="37"/>
      <c r="F62" s="88" t="s">
        <v>60</v>
      </c>
      <c r="G62" s="66"/>
      <c r="H62" s="65"/>
      <c r="I62" s="67"/>
      <c r="J62" s="70"/>
      <c r="K62" s="65"/>
      <c r="L62" s="63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ht="15.75" hidden="1" customHeight="1">
      <c r="A63" s="33" t="s">
        <v>58</v>
      </c>
      <c r="B63" s="34">
        <f t="array" ref="B63">SUM(H63:I63*$H$24:$I$24)</f>
        <v>0</v>
      </c>
      <c r="C63" s="87" t="s">
        <v>83</v>
      </c>
      <c r="D63" s="36"/>
      <c r="E63" s="37"/>
      <c r="F63" s="88" t="s">
        <v>62</v>
      </c>
      <c r="G63" s="66">
        <v>310.0</v>
      </c>
      <c r="H63" s="65">
        <f>H62*H32*H$24</f>
        <v>0</v>
      </c>
      <c r="I63" s="67">
        <f>G63*H63</f>
        <v>0</v>
      </c>
      <c r="J63" s="70"/>
      <c r="K63" s="65"/>
      <c r="L63" s="63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ht="15.75" hidden="1" customHeight="1">
      <c r="A64" s="33" t="s">
        <v>58</v>
      </c>
      <c r="B64" s="34">
        <v>0.0</v>
      </c>
      <c r="C64" s="87" t="s">
        <v>84</v>
      </c>
      <c r="D64" s="36"/>
      <c r="E64" s="37"/>
      <c r="F64" s="88" t="s">
        <v>62</v>
      </c>
      <c r="G64" s="66"/>
      <c r="H64" s="65">
        <f>$G64*H62*H32*H$24</f>
        <v>0</v>
      </c>
      <c r="I64" s="67"/>
      <c r="J64" s="70"/>
      <c r="K64" s="65"/>
      <c r="L64" s="63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ht="15.75" hidden="1" customHeight="1">
      <c r="A65" s="33" t="s">
        <v>58</v>
      </c>
      <c r="B65" s="34">
        <v>0.0</v>
      </c>
      <c r="C65" s="87" t="s">
        <v>85</v>
      </c>
      <c r="D65" s="36"/>
      <c r="E65" s="37"/>
      <c r="F65" s="88" t="s">
        <v>60</v>
      </c>
      <c r="G65" s="66"/>
      <c r="H65" s="65"/>
      <c r="I65" s="67"/>
      <c r="J65" s="70"/>
      <c r="K65" s="65"/>
      <c r="L65" s="63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ht="15.75" hidden="1" customHeight="1">
      <c r="A66" s="33" t="s">
        <v>58</v>
      </c>
      <c r="B66" s="34">
        <f t="array" ref="B66">SUM(H66:I66*$H$24:$I$24)</f>
        <v>0</v>
      </c>
      <c r="C66" s="87" t="s">
        <v>86</v>
      </c>
      <c r="D66" s="36"/>
      <c r="E66" s="37"/>
      <c r="F66" s="88" t="s">
        <v>62</v>
      </c>
      <c r="G66" s="66">
        <v>310.0</v>
      </c>
      <c r="H66" s="65">
        <f>H65*H36*H$24</f>
        <v>0</v>
      </c>
      <c r="I66" s="67">
        <f>G66*H66</f>
        <v>0</v>
      </c>
      <c r="J66" s="70"/>
      <c r="K66" s="65"/>
      <c r="L66" s="63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ht="15.75" hidden="1" customHeight="1">
      <c r="A67" s="33" t="s">
        <v>58</v>
      </c>
      <c r="B67" s="34">
        <v>0.0</v>
      </c>
      <c r="C67" s="87" t="s">
        <v>87</v>
      </c>
      <c r="D67" s="36"/>
      <c r="E67" s="37"/>
      <c r="F67" s="88" t="s">
        <v>62</v>
      </c>
      <c r="G67" s="66"/>
      <c r="H67" s="65">
        <f>$G67*H65*H36*H$24</f>
        <v>0</v>
      </c>
      <c r="I67" s="67"/>
      <c r="J67" s="70"/>
      <c r="K67" s="65"/>
      <c r="L67" s="63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ht="15.75" hidden="1" customHeight="1">
      <c r="A68" s="33" t="s">
        <v>58</v>
      </c>
      <c r="B68" s="34">
        <v>0.0</v>
      </c>
      <c r="C68" s="90" t="s">
        <v>88</v>
      </c>
      <c r="D68" s="36"/>
      <c r="E68" s="37"/>
      <c r="F68" s="91"/>
      <c r="G68" s="66"/>
      <c r="H68" s="65">
        <f t="shared" ref="H68:H69" si="1">SUM(H42,H45,H48,H51,H54,H57,H60,H63,H66)</f>
        <v>16</v>
      </c>
      <c r="I68" s="67"/>
      <c r="J68" s="76"/>
      <c r="K68" s="77"/>
      <c r="L68" s="78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ht="15.75" hidden="1" customHeight="1">
      <c r="A69" s="33" t="s">
        <v>58</v>
      </c>
      <c r="B69" s="34">
        <v>0.0</v>
      </c>
      <c r="C69" s="71" t="s">
        <v>89</v>
      </c>
      <c r="D69" s="36"/>
      <c r="E69" s="37"/>
      <c r="F69" s="72"/>
      <c r="G69" s="73"/>
      <c r="H69" s="74">
        <f t="shared" si="1"/>
        <v>0</v>
      </c>
      <c r="I69" s="92">
        <f>SUM(I42,I45,I48,I51,I54,I57,I60,I63,I66)</f>
        <v>5600</v>
      </c>
      <c r="J69" s="76"/>
      <c r="K69" s="77"/>
      <c r="L69" s="78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ht="15.75" hidden="1" customHeight="1">
      <c r="A70" s="33" t="s">
        <v>58</v>
      </c>
      <c r="B70" s="34">
        <v>0.0</v>
      </c>
      <c r="C70" s="87" t="s">
        <v>90</v>
      </c>
      <c r="D70" s="36"/>
      <c r="E70" s="37"/>
      <c r="F70" s="88" t="s">
        <v>91</v>
      </c>
      <c r="G70" s="66"/>
      <c r="H70" s="65"/>
      <c r="I70" s="67"/>
      <c r="J70" s="70"/>
      <c r="K70" s="65"/>
      <c r="L70" s="63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ht="15.75" hidden="1" customHeight="1">
      <c r="A71" s="33" t="s">
        <v>58</v>
      </c>
      <c r="B71" s="34">
        <v>0.0</v>
      </c>
      <c r="C71" s="87" t="s">
        <v>92</v>
      </c>
      <c r="D71" s="36"/>
      <c r="E71" s="37"/>
      <c r="F71" s="88" t="s">
        <v>93</v>
      </c>
      <c r="G71" s="66"/>
      <c r="H71" s="65"/>
      <c r="I71" s="67"/>
      <c r="J71" s="70"/>
      <c r="K71" s="65"/>
      <c r="L71" s="63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ht="15.75" customHeight="1">
      <c r="A72" s="33" t="s">
        <v>58</v>
      </c>
      <c r="B72" s="34">
        <f t="array" ref="B72">SUM(H72:I72*$H$24:$I$24)</f>
        <v>3500</v>
      </c>
      <c r="C72" s="87" t="s">
        <v>94</v>
      </c>
      <c r="D72" s="36"/>
      <c r="E72" s="37"/>
      <c r="F72" s="88" t="s">
        <v>95</v>
      </c>
      <c r="G72" s="66">
        <v>2.5</v>
      </c>
      <c r="H72" s="65">
        <f>H38*1000/8</f>
        <v>1000</v>
      </c>
      <c r="I72" s="67">
        <f>G72*H72</f>
        <v>2500</v>
      </c>
      <c r="J72" s="70"/>
      <c r="K72" s="65"/>
      <c r="L72" s="63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ht="15.75" hidden="1" customHeight="1">
      <c r="A73" s="33" t="s">
        <v>58</v>
      </c>
      <c r="B73" s="34">
        <v>0.0</v>
      </c>
      <c r="C73" s="87" t="s">
        <v>96</v>
      </c>
      <c r="D73" s="36"/>
      <c r="E73" s="37"/>
      <c r="F73" s="88" t="s">
        <v>97</v>
      </c>
      <c r="G73" s="66"/>
      <c r="H73" s="89">
        <f>H72*H71*H$24</f>
        <v>0</v>
      </c>
      <c r="I73" s="67"/>
      <c r="J73" s="70"/>
      <c r="K73" s="65"/>
      <c r="L73" s="63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ht="15.75" hidden="1" customHeight="1">
      <c r="A74" s="33" t="s">
        <v>58</v>
      </c>
      <c r="B74" s="34">
        <v>0.0</v>
      </c>
      <c r="C74" s="87" t="s">
        <v>98</v>
      </c>
      <c r="D74" s="36"/>
      <c r="E74" s="37"/>
      <c r="F74" s="88" t="s">
        <v>91</v>
      </c>
      <c r="G74" s="66"/>
      <c r="H74" s="65"/>
      <c r="I74" s="67"/>
      <c r="J74" s="70"/>
      <c r="K74" s="65"/>
      <c r="L74" s="63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ht="15.75" hidden="1" customHeight="1">
      <c r="A75" s="33" t="s">
        <v>58</v>
      </c>
      <c r="B75" s="34">
        <v>0.0</v>
      </c>
      <c r="C75" s="87" t="s">
        <v>99</v>
      </c>
      <c r="D75" s="36"/>
      <c r="E75" s="37"/>
      <c r="F75" s="88" t="s">
        <v>93</v>
      </c>
      <c r="G75" s="66"/>
      <c r="H75" s="65"/>
      <c r="I75" s="67"/>
      <c r="J75" s="70"/>
      <c r="K75" s="65"/>
      <c r="L75" s="63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ht="15.75" customHeight="1">
      <c r="A76" s="33" t="s">
        <v>58</v>
      </c>
      <c r="B76" s="34">
        <f t="array" ref="B76">SUM(H76:I76*$H$24:$I$24)</f>
        <v>172.3076923</v>
      </c>
      <c r="C76" s="87" t="s">
        <v>100</v>
      </c>
      <c r="D76" s="36"/>
      <c r="E76" s="37"/>
      <c r="F76" s="88" t="s">
        <v>95</v>
      </c>
      <c r="G76" s="66">
        <v>13.0</v>
      </c>
      <c r="H76" s="93">
        <f>H38*1000/650</f>
        <v>12.30769231</v>
      </c>
      <c r="I76" s="67">
        <f>G76*H76</f>
        <v>160</v>
      </c>
      <c r="J76" s="70"/>
      <c r="K76" s="65"/>
      <c r="L76" s="63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ht="15.75" hidden="1" customHeight="1">
      <c r="A77" s="33" t="s">
        <v>58</v>
      </c>
      <c r="B77" s="34">
        <v>0.0</v>
      </c>
      <c r="C77" s="87" t="s">
        <v>101</v>
      </c>
      <c r="D77" s="36"/>
      <c r="E77" s="37"/>
      <c r="F77" s="88" t="s">
        <v>97</v>
      </c>
      <c r="G77" s="66"/>
      <c r="H77" s="94">
        <f>H76*H75*H$24</f>
        <v>0</v>
      </c>
      <c r="I77" s="67"/>
      <c r="J77" s="70"/>
      <c r="K77" s="65"/>
      <c r="L77" s="63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ht="15.75" hidden="1" customHeight="1">
      <c r="A78" s="33" t="s">
        <v>58</v>
      </c>
      <c r="B78" s="34">
        <v>0.0</v>
      </c>
      <c r="C78" s="87" t="s">
        <v>102</v>
      </c>
      <c r="D78" s="36"/>
      <c r="E78" s="37"/>
      <c r="F78" s="88" t="s">
        <v>91</v>
      </c>
      <c r="G78" s="66"/>
      <c r="H78" s="65"/>
      <c r="I78" s="67"/>
      <c r="J78" s="70"/>
      <c r="K78" s="65"/>
      <c r="L78" s="63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ht="15.75" hidden="1" customHeight="1">
      <c r="A79" s="33" t="s">
        <v>58</v>
      </c>
      <c r="B79" s="34">
        <v>0.0</v>
      </c>
      <c r="C79" s="87" t="s">
        <v>103</v>
      </c>
      <c r="D79" s="36"/>
      <c r="E79" s="37"/>
      <c r="F79" s="88" t="s">
        <v>93</v>
      </c>
      <c r="G79" s="66"/>
      <c r="H79" s="65"/>
      <c r="I79" s="67"/>
      <c r="J79" s="70"/>
      <c r="K79" s="65"/>
      <c r="L79" s="63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ht="15.75" hidden="1" customHeight="1">
      <c r="A80" s="33" t="s">
        <v>58</v>
      </c>
      <c r="B80" s="34">
        <f t="array" ref="B80">SUM(H80:I80*$H$24:$I$24)</f>
        <v>0</v>
      </c>
      <c r="C80" s="95"/>
      <c r="D80" s="36"/>
      <c r="E80" s="37"/>
      <c r="F80" s="88" t="s">
        <v>95</v>
      </c>
      <c r="G80" s="66"/>
      <c r="H80" s="65"/>
      <c r="I80" s="67">
        <f>G80*H80</f>
        <v>0</v>
      </c>
      <c r="J80" s="70"/>
      <c r="K80" s="65"/>
      <c r="L80" s="63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ht="15.75" hidden="1" customHeight="1">
      <c r="A81" s="33" t="s">
        <v>58</v>
      </c>
      <c r="B81" s="34">
        <v>0.0</v>
      </c>
      <c r="C81" s="87" t="s">
        <v>104</v>
      </c>
      <c r="D81" s="36"/>
      <c r="E81" s="37"/>
      <c r="F81" s="88" t="s">
        <v>97</v>
      </c>
      <c r="G81" s="66"/>
      <c r="H81" s="89">
        <f>H80*H79*H$24</f>
        <v>0</v>
      </c>
      <c r="I81" s="67"/>
      <c r="J81" s="70"/>
      <c r="K81" s="65"/>
      <c r="L81" s="63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ht="15.75" hidden="1" customHeight="1">
      <c r="A82" s="33" t="s">
        <v>58</v>
      </c>
      <c r="B82" s="34">
        <v>0.0</v>
      </c>
      <c r="C82" s="71" t="s">
        <v>105</v>
      </c>
      <c r="D82" s="36"/>
      <c r="E82" s="37"/>
      <c r="F82" s="72"/>
      <c r="G82" s="73"/>
      <c r="H82" s="74">
        <f>SUM(H73,H77,H81)</f>
        <v>0</v>
      </c>
      <c r="I82" s="92">
        <f>SUM(I72,I76,I80)</f>
        <v>2660</v>
      </c>
      <c r="J82" s="76"/>
      <c r="K82" s="77"/>
      <c r="L82" s="78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ht="15.75" hidden="1" customHeight="1">
      <c r="A83" s="33" t="s">
        <v>58</v>
      </c>
      <c r="B83" s="34">
        <v>0.0</v>
      </c>
      <c r="C83" s="87" t="s">
        <v>106</v>
      </c>
      <c r="D83" s="36"/>
      <c r="E83" s="37"/>
      <c r="F83" s="88" t="s">
        <v>91</v>
      </c>
      <c r="G83" s="66"/>
      <c r="H83" s="96" t="s">
        <v>107</v>
      </c>
      <c r="I83" s="67"/>
      <c r="J83" s="70"/>
      <c r="K83" s="65"/>
      <c r="L83" s="63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ht="15.75" hidden="1" customHeight="1">
      <c r="A84" s="33" t="s">
        <v>58</v>
      </c>
      <c r="B84" s="34">
        <v>0.0</v>
      </c>
      <c r="C84" s="87" t="s">
        <v>108</v>
      </c>
      <c r="D84" s="36"/>
      <c r="E84" s="37"/>
      <c r="F84" s="88" t="s">
        <v>93</v>
      </c>
      <c r="G84" s="66"/>
      <c r="H84" s="65">
        <v>150.0</v>
      </c>
      <c r="I84" s="67"/>
      <c r="J84" s="70"/>
      <c r="K84" s="65"/>
      <c r="L84" s="63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ht="15.75" customHeight="1">
      <c r="A85" s="33" t="s">
        <v>58</v>
      </c>
      <c r="B85" s="34">
        <f t="array" ref="B85">SUM(H85:I85*$H$24:$I$24)</f>
        <v>1208</v>
      </c>
      <c r="C85" s="87" t="s">
        <v>107</v>
      </c>
      <c r="D85" s="36"/>
      <c r="E85" s="37"/>
      <c r="F85" s="88" t="s">
        <v>46</v>
      </c>
      <c r="G85" s="66">
        <v>150.0</v>
      </c>
      <c r="H85" s="94">
        <f>H38</f>
        <v>8</v>
      </c>
      <c r="I85" s="67">
        <f>G85*H85</f>
        <v>1200</v>
      </c>
      <c r="J85" s="70"/>
      <c r="K85" s="65"/>
      <c r="L85" s="63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ht="15.75" hidden="1" customHeight="1">
      <c r="A86" s="33" t="s">
        <v>58</v>
      </c>
      <c r="B86" s="34">
        <v>0.0</v>
      </c>
      <c r="C86" s="87" t="s">
        <v>109</v>
      </c>
      <c r="D86" s="36"/>
      <c r="E86" s="37"/>
      <c r="F86" s="88" t="s">
        <v>97</v>
      </c>
      <c r="G86" s="66"/>
      <c r="H86" s="94">
        <f>H85*H84*H$24</f>
        <v>1200</v>
      </c>
      <c r="I86" s="67"/>
      <c r="J86" s="70"/>
      <c r="K86" s="65"/>
      <c r="L86" s="63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ht="15.75" hidden="1" customHeight="1">
      <c r="A87" s="33" t="s">
        <v>58</v>
      </c>
      <c r="B87" s="34">
        <v>0.0</v>
      </c>
      <c r="C87" s="87" t="s">
        <v>110</v>
      </c>
      <c r="D87" s="36"/>
      <c r="E87" s="37"/>
      <c r="F87" s="88" t="s">
        <v>91</v>
      </c>
      <c r="G87" s="66"/>
      <c r="H87" s="65"/>
      <c r="I87" s="67"/>
      <c r="J87" s="70"/>
      <c r="K87" s="65"/>
      <c r="L87" s="63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ht="15.75" hidden="1" customHeight="1">
      <c r="A88" s="33" t="s">
        <v>58</v>
      </c>
      <c r="B88" s="34">
        <v>0.0</v>
      </c>
      <c r="C88" s="87" t="s">
        <v>111</v>
      </c>
      <c r="D88" s="36"/>
      <c r="E88" s="37"/>
      <c r="F88" s="88" t="s">
        <v>93</v>
      </c>
      <c r="G88" s="66"/>
      <c r="H88" s="65"/>
      <c r="I88" s="67"/>
      <c r="J88" s="70"/>
      <c r="K88" s="65"/>
      <c r="L88" s="63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ht="15.75" hidden="1" customHeight="1">
      <c r="A89" s="33" t="s">
        <v>58</v>
      </c>
      <c r="B89" s="34">
        <f t="array" ref="B89">SUM(H89:I89*$H$24:$I$24)</f>
        <v>0</v>
      </c>
      <c r="C89" s="95"/>
      <c r="D89" s="36"/>
      <c r="E89" s="37"/>
      <c r="F89" s="91"/>
      <c r="G89" s="66"/>
      <c r="H89" s="65" t="str">
        <f>H$32</f>
        <v/>
      </c>
      <c r="I89" s="67">
        <f>G89*H89</f>
        <v>0</v>
      </c>
      <c r="J89" s="70"/>
      <c r="K89" s="65"/>
      <c r="L89" s="63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ht="15.75" hidden="1" customHeight="1">
      <c r="A90" s="33" t="s">
        <v>58</v>
      </c>
      <c r="B90" s="34">
        <v>0.0</v>
      </c>
      <c r="C90" s="87" t="s">
        <v>112</v>
      </c>
      <c r="D90" s="36"/>
      <c r="E90" s="37"/>
      <c r="F90" s="88" t="s">
        <v>97</v>
      </c>
      <c r="G90" s="66"/>
      <c r="H90" s="89">
        <f>H89*H88*H$24</f>
        <v>0</v>
      </c>
      <c r="I90" s="67"/>
      <c r="J90" s="70"/>
      <c r="K90" s="65"/>
      <c r="L90" s="63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ht="15.75" hidden="1" customHeight="1">
      <c r="A91" s="33" t="s">
        <v>58</v>
      </c>
      <c r="B91" s="34">
        <v>0.0</v>
      </c>
      <c r="C91" s="87" t="s">
        <v>113</v>
      </c>
      <c r="D91" s="36"/>
      <c r="E91" s="37"/>
      <c r="F91" s="88" t="s">
        <v>91</v>
      </c>
      <c r="G91" s="66"/>
      <c r="H91" s="65"/>
      <c r="I91" s="67"/>
      <c r="J91" s="70"/>
      <c r="K91" s="65"/>
      <c r="L91" s="63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ht="15.75" hidden="1" customHeight="1">
      <c r="A92" s="33" t="s">
        <v>58</v>
      </c>
      <c r="B92" s="34">
        <v>0.0</v>
      </c>
      <c r="C92" s="87" t="s">
        <v>114</v>
      </c>
      <c r="D92" s="36"/>
      <c r="E92" s="37"/>
      <c r="F92" s="88" t="s">
        <v>93</v>
      </c>
      <c r="G92" s="66"/>
      <c r="H92" s="65"/>
      <c r="I92" s="67"/>
      <c r="J92" s="70"/>
      <c r="K92" s="65"/>
      <c r="L92" s="63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ht="15.75" hidden="1" customHeight="1">
      <c r="A93" s="33" t="s">
        <v>58</v>
      </c>
      <c r="B93" s="34">
        <f t="array" ref="B93">SUM(H93:I93*$H$24:$I$24)</f>
        <v>0</v>
      </c>
      <c r="C93" s="95"/>
      <c r="D93" s="36"/>
      <c r="E93" s="37"/>
      <c r="F93" s="91"/>
      <c r="G93" s="66"/>
      <c r="H93" s="65" t="str">
        <f>H$36</f>
        <v/>
      </c>
      <c r="I93" s="67">
        <f>G93*H93</f>
        <v>0</v>
      </c>
      <c r="J93" s="70"/>
      <c r="K93" s="65"/>
      <c r="L93" s="63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ht="15.75" hidden="1" customHeight="1">
      <c r="A94" s="33" t="s">
        <v>58</v>
      </c>
      <c r="B94" s="34">
        <v>0.0</v>
      </c>
      <c r="C94" s="87" t="s">
        <v>115</v>
      </c>
      <c r="D94" s="36"/>
      <c r="E94" s="37"/>
      <c r="F94" s="88" t="s">
        <v>97</v>
      </c>
      <c r="G94" s="66"/>
      <c r="H94" s="89">
        <f>H93*H92*H$24</f>
        <v>0</v>
      </c>
      <c r="I94" s="67"/>
      <c r="J94" s="70"/>
      <c r="K94" s="65"/>
      <c r="L94" s="63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ht="15.75" hidden="1" customHeight="1">
      <c r="A95" s="33" t="s">
        <v>58</v>
      </c>
      <c r="B95" s="34">
        <v>0.0</v>
      </c>
      <c r="C95" s="71" t="s">
        <v>116</v>
      </c>
      <c r="D95" s="36"/>
      <c r="E95" s="37"/>
      <c r="F95" s="72"/>
      <c r="G95" s="73"/>
      <c r="H95" s="74">
        <f>SUM(H86,H90,H94)</f>
        <v>1200</v>
      </c>
      <c r="I95" s="92">
        <f>SUM(I85,I89,I93)</f>
        <v>1200</v>
      </c>
      <c r="J95" s="76"/>
      <c r="K95" s="77"/>
      <c r="L95" s="78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ht="15.75" hidden="1" customHeight="1">
      <c r="A96" s="33" t="s">
        <v>58</v>
      </c>
      <c r="B96" s="34">
        <v>0.0</v>
      </c>
      <c r="C96" s="87" t="s">
        <v>117</v>
      </c>
      <c r="D96" s="36"/>
      <c r="E96" s="37"/>
      <c r="F96" s="88" t="s">
        <v>91</v>
      </c>
      <c r="G96" s="66"/>
      <c r="H96" s="65"/>
      <c r="I96" s="67"/>
      <c r="J96" s="70"/>
      <c r="K96" s="65"/>
      <c r="L96" s="63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ht="15.75" hidden="1" customHeight="1">
      <c r="A97" s="33" t="s">
        <v>58</v>
      </c>
      <c r="B97" s="34">
        <v>0.0</v>
      </c>
      <c r="C97" s="87" t="s">
        <v>118</v>
      </c>
      <c r="D97" s="36"/>
      <c r="E97" s="37"/>
      <c r="F97" s="88" t="s">
        <v>93</v>
      </c>
      <c r="G97" s="66"/>
      <c r="H97" s="65"/>
      <c r="I97" s="67"/>
      <c r="J97" s="70"/>
      <c r="K97" s="65"/>
      <c r="L97" s="63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ht="15.75" hidden="1" customHeight="1">
      <c r="A98" s="33" t="s">
        <v>58</v>
      </c>
      <c r="B98" s="34">
        <f t="array" ref="B98">SUM(H98:I98*$H$24:$I$24)</f>
        <v>0</v>
      </c>
      <c r="C98" s="95"/>
      <c r="D98" s="36"/>
      <c r="E98" s="37"/>
      <c r="F98" s="88" t="s">
        <v>46</v>
      </c>
      <c r="G98" s="66"/>
      <c r="H98" s="65"/>
      <c r="I98" s="67">
        <f>G98*H98</f>
        <v>0</v>
      </c>
      <c r="J98" s="70"/>
      <c r="K98" s="65"/>
      <c r="L98" s="63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ht="15.75" hidden="1" customHeight="1">
      <c r="A99" s="33" t="s">
        <v>58</v>
      </c>
      <c r="B99" s="34">
        <v>0.0</v>
      </c>
      <c r="C99" s="87" t="s">
        <v>119</v>
      </c>
      <c r="D99" s="36"/>
      <c r="E99" s="37"/>
      <c r="F99" s="88" t="s">
        <v>97</v>
      </c>
      <c r="G99" s="66"/>
      <c r="H99" s="89">
        <f>H98*H97*H$24</f>
        <v>0</v>
      </c>
      <c r="I99" s="67"/>
      <c r="J99" s="70"/>
      <c r="K99" s="65"/>
      <c r="L99" s="63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ht="15.75" hidden="1" customHeight="1">
      <c r="A100" s="33" t="s">
        <v>58</v>
      </c>
      <c r="B100" s="34">
        <v>0.0</v>
      </c>
      <c r="C100" s="87" t="s">
        <v>120</v>
      </c>
      <c r="D100" s="36"/>
      <c r="E100" s="37"/>
      <c r="F100" s="88" t="s">
        <v>91</v>
      </c>
      <c r="G100" s="66"/>
      <c r="H100" s="65"/>
      <c r="I100" s="67"/>
      <c r="J100" s="70"/>
      <c r="K100" s="65"/>
      <c r="L100" s="63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ht="15.75" hidden="1" customHeight="1">
      <c r="A101" s="33" t="s">
        <v>58</v>
      </c>
      <c r="B101" s="34">
        <v>0.0</v>
      </c>
      <c r="C101" s="87" t="s">
        <v>121</v>
      </c>
      <c r="D101" s="36"/>
      <c r="E101" s="37"/>
      <c r="F101" s="88" t="s">
        <v>93</v>
      </c>
      <c r="G101" s="66"/>
      <c r="H101" s="65"/>
      <c r="I101" s="67"/>
      <c r="J101" s="70"/>
      <c r="K101" s="65"/>
      <c r="L101" s="63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ht="15.75" hidden="1" customHeight="1">
      <c r="A102" s="33" t="s">
        <v>58</v>
      </c>
      <c r="B102" s="34">
        <f t="array" ref="B102">SUM(H102:I102*$H$24:$I$24)</f>
        <v>0</v>
      </c>
      <c r="C102" s="95"/>
      <c r="D102" s="36"/>
      <c r="E102" s="37"/>
      <c r="F102" s="88" t="s">
        <v>46</v>
      </c>
      <c r="G102" s="66"/>
      <c r="H102" s="65"/>
      <c r="I102" s="67">
        <f>G102*H102</f>
        <v>0</v>
      </c>
      <c r="J102" s="70"/>
      <c r="K102" s="65"/>
      <c r="L102" s="63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ht="15.75" hidden="1" customHeight="1">
      <c r="A103" s="33" t="s">
        <v>58</v>
      </c>
      <c r="B103" s="34">
        <v>0.0</v>
      </c>
      <c r="C103" s="87" t="s">
        <v>122</v>
      </c>
      <c r="D103" s="36"/>
      <c r="E103" s="37"/>
      <c r="F103" s="88" t="s">
        <v>97</v>
      </c>
      <c r="G103" s="66"/>
      <c r="H103" s="89">
        <f>H102*H101*H$24</f>
        <v>0</v>
      </c>
      <c r="I103" s="67"/>
      <c r="J103" s="70"/>
      <c r="K103" s="65"/>
      <c r="L103" s="63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ht="15.75" hidden="1" customHeight="1">
      <c r="A104" s="33" t="s">
        <v>58</v>
      </c>
      <c r="B104" s="34">
        <v>0.0</v>
      </c>
      <c r="C104" s="87" t="s">
        <v>123</v>
      </c>
      <c r="D104" s="36"/>
      <c r="E104" s="37"/>
      <c r="F104" s="88" t="s">
        <v>91</v>
      </c>
      <c r="G104" s="66"/>
      <c r="H104" s="65"/>
      <c r="I104" s="67"/>
      <c r="J104" s="70"/>
      <c r="K104" s="65"/>
      <c r="L104" s="63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ht="15.75" hidden="1" customHeight="1">
      <c r="A105" s="33" t="s">
        <v>58</v>
      </c>
      <c r="B105" s="34">
        <v>0.0</v>
      </c>
      <c r="C105" s="87" t="s">
        <v>124</v>
      </c>
      <c r="D105" s="36"/>
      <c r="E105" s="37"/>
      <c r="F105" s="88" t="s">
        <v>93</v>
      </c>
      <c r="G105" s="66"/>
      <c r="H105" s="65"/>
      <c r="I105" s="67"/>
      <c r="J105" s="70"/>
      <c r="K105" s="65"/>
      <c r="L105" s="63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ht="15.75" hidden="1" customHeight="1">
      <c r="A106" s="33" t="s">
        <v>58</v>
      </c>
      <c r="B106" s="34">
        <f t="array" ref="B106">SUM(H106:I106*$H$24:$I$24)</f>
        <v>0</v>
      </c>
      <c r="C106" s="95"/>
      <c r="D106" s="36"/>
      <c r="E106" s="37"/>
      <c r="F106" s="88" t="s">
        <v>46</v>
      </c>
      <c r="G106" s="66"/>
      <c r="H106" s="65"/>
      <c r="I106" s="67">
        <f>G106*H106</f>
        <v>0</v>
      </c>
      <c r="J106" s="70"/>
      <c r="K106" s="65"/>
      <c r="L106" s="63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ht="15.75" hidden="1" customHeight="1">
      <c r="A107" s="33" t="s">
        <v>58</v>
      </c>
      <c r="B107" s="34">
        <v>0.0</v>
      </c>
      <c r="C107" s="87" t="s">
        <v>125</v>
      </c>
      <c r="D107" s="36"/>
      <c r="E107" s="37"/>
      <c r="F107" s="88" t="s">
        <v>97</v>
      </c>
      <c r="G107" s="66"/>
      <c r="H107" s="89">
        <f>H106*H105*H$24</f>
        <v>0</v>
      </c>
      <c r="I107" s="67"/>
      <c r="J107" s="70"/>
      <c r="K107" s="65"/>
      <c r="L107" s="63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ht="15.75" hidden="1" customHeight="1">
      <c r="A108" s="33" t="s">
        <v>58</v>
      </c>
      <c r="B108" s="34">
        <v>0.0</v>
      </c>
      <c r="C108" s="71" t="s">
        <v>126</v>
      </c>
      <c r="D108" s="36"/>
      <c r="E108" s="37"/>
      <c r="F108" s="72"/>
      <c r="G108" s="73"/>
      <c r="H108" s="74">
        <f>SUM(H99,H103,H107)</f>
        <v>0</v>
      </c>
      <c r="I108" s="92">
        <f>SUM(I98,I102,I106)</f>
        <v>0</v>
      </c>
      <c r="J108" s="76"/>
      <c r="K108" s="77"/>
      <c r="L108" s="78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ht="15.75" hidden="1" customHeight="1">
      <c r="A109" s="33" t="s">
        <v>58</v>
      </c>
      <c r="B109" s="34">
        <v>0.0</v>
      </c>
      <c r="C109" s="87" t="s">
        <v>127</v>
      </c>
      <c r="D109" s="36"/>
      <c r="E109" s="37"/>
      <c r="F109" s="88" t="s">
        <v>91</v>
      </c>
      <c r="G109" s="66"/>
      <c r="H109" s="65"/>
      <c r="I109" s="67"/>
      <c r="J109" s="70"/>
      <c r="K109" s="65"/>
      <c r="L109" s="63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ht="15.75" hidden="1" customHeight="1">
      <c r="A110" s="33" t="s">
        <v>58</v>
      </c>
      <c r="B110" s="34">
        <v>0.0</v>
      </c>
      <c r="C110" s="87" t="s">
        <v>127</v>
      </c>
      <c r="D110" s="36"/>
      <c r="E110" s="37"/>
      <c r="F110" s="88" t="s">
        <v>128</v>
      </c>
      <c r="G110" s="66"/>
      <c r="H110" s="97"/>
      <c r="I110" s="67"/>
      <c r="J110" s="70"/>
      <c r="K110" s="65"/>
      <c r="L110" s="63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ht="15.75" customHeight="1">
      <c r="A111" s="33" t="s">
        <v>58</v>
      </c>
      <c r="B111" s="34">
        <f t="array" ref="B111">SUM(H111:I111*$H$24:$I$24)</f>
        <v>96000</v>
      </c>
      <c r="C111" s="87" t="s">
        <v>129</v>
      </c>
      <c r="D111" s="36"/>
      <c r="E111" s="37"/>
      <c r="F111" s="88" t="s">
        <v>128</v>
      </c>
      <c r="G111" s="98">
        <v>0.2</v>
      </c>
      <c r="H111" s="99">
        <f>I28</f>
        <v>80000</v>
      </c>
      <c r="I111" s="67">
        <f>G111*H111</f>
        <v>16000</v>
      </c>
      <c r="J111" s="70"/>
      <c r="K111" s="65"/>
      <c r="L111" s="63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ht="15.75" hidden="1" customHeight="1">
      <c r="A112" s="33" t="s">
        <v>58</v>
      </c>
      <c r="B112" s="34">
        <v>0.0</v>
      </c>
      <c r="C112" s="87" t="s">
        <v>127</v>
      </c>
      <c r="D112" s="36"/>
      <c r="E112" s="37"/>
      <c r="F112" s="88" t="s">
        <v>97</v>
      </c>
      <c r="G112" s="66"/>
      <c r="H112" s="89">
        <f>H111*H110*H$24</f>
        <v>0</v>
      </c>
      <c r="I112" s="67"/>
      <c r="J112" s="70"/>
      <c r="K112" s="65"/>
      <c r="L112" s="63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ht="15.75" hidden="1" customHeight="1">
      <c r="A113" s="33" t="s">
        <v>58</v>
      </c>
      <c r="B113" s="34">
        <v>0.0</v>
      </c>
      <c r="C113" s="87" t="s">
        <v>130</v>
      </c>
      <c r="D113" s="36"/>
      <c r="E113" s="37"/>
      <c r="F113" s="88" t="s">
        <v>91</v>
      </c>
      <c r="G113" s="66"/>
      <c r="H113" s="65"/>
      <c r="I113" s="67"/>
      <c r="J113" s="70"/>
      <c r="K113" s="65"/>
      <c r="L113" s="63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ht="15.75" hidden="1" customHeight="1">
      <c r="A114" s="33" t="s">
        <v>58</v>
      </c>
      <c r="B114" s="34">
        <v>0.0</v>
      </c>
      <c r="C114" s="87" t="s">
        <v>131</v>
      </c>
      <c r="D114" s="36"/>
      <c r="E114" s="37"/>
      <c r="F114" s="88" t="s">
        <v>128</v>
      </c>
      <c r="G114" s="66"/>
      <c r="H114" s="65"/>
      <c r="I114" s="97"/>
      <c r="J114" s="70"/>
      <c r="K114" s="65"/>
      <c r="L114" s="63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ht="15.75" hidden="1" customHeight="1">
      <c r="A115" s="33" t="s">
        <v>58</v>
      </c>
      <c r="B115" s="34">
        <f t="array" ref="B115">SUM(H115:I115*$H$24:$I$24)</f>
        <v>0</v>
      </c>
      <c r="C115" s="87" t="s">
        <v>132</v>
      </c>
      <c r="D115" s="36"/>
      <c r="E115" s="37"/>
      <c r="F115" s="88" t="s">
        <v>128</v>
      </c>
      <c r="G115" s="66"/>
      <c r="H115" s="99">
        <f>I32</f>
        <v>0</v>
      </c>
      <c r="I115" s="67">
        <f>G115*H115</f>
        <v>0</v>
      </c>
      <c r="J115" s="70"/>
      <c r="K115" s="65"/>
      <c r="L115" s="63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ht="15.75" hidden="1" customHeight="1">
      <c r="A116" s="33" t="s">
        <v>58</v>
      </c>
      <c r="B116" s="34">
        <v>0.0</v>
      </c>
      <c r="C116" s="87" t="s">
        <v>133</v>
      </c>
      <c r="D116" s="36"/>
      <c r="E116" s="37"/>
      <c r="F116" s="88" t="s">
        <v>97</v>
      </c>
      <c r="G116" s="66"/>
      <c r="H116" s="89">
        <f>H115*H114*H$24</f>
        <v>0</v>
      </c>
      <c r="I116" s="67"/>
      <c r="J116" s="70"/>
      <c r="K116" s="65"/>
      <c r="L116" s="63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ht="15.75" hidden="1" customHeight="1">
      <c r="A117" s="33" t="s">
        <v>58</v>
      </c>
      <c r="B117" s="34">
        <v>0.0</v>
      </c>
      <c r="C117" s="87" t="s">
        <v>134</v>
      </c>
      <c r="D117" s="36"/>
      <c r="E117" s="37"/>
      <c r="F117" s="88" t="s">
        <v>91</v>
      </c>
      <c r="G117" s="66"/>
      <c r="H117" s="65"/>
      <c r="I117" s="67"/>
      <c r="J117" s="70"/>
      <c r="K117" s="65"/>
      <c r="L117" s="63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ht="15.75" hidden="1" customHeight="1">
      <c r="A118" s="33" t="s">
        <v>58</v>
      </c>
      <c r="B118" s="34">
        <v>0.0</v>
      </c>
      <c r="C118" s="87" t="s">
        <v>135</v>
      </c>
      <c r="D118" s="36"/>
      <c r="E118" s="37"/>
      <c r="F118" s="100" t="s">
        <v>128</v>
      </c>
      <c r="G118" s="66"/>
      <c r="H118" s="65"/>
      <c r="I118" s="67"/>
      <c r="J118" s="70"/>
      <c r="K118" s="65"/>
      <c r="L118" s="63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ht="15.75" hidden="1" customHeight="1">
      <c r="A119" s="33" t="s">
        <v>58</v>
      </c>
      <c r="B119" s="34">
        <f t="array" ref="B119">SUM(H119:I119*$H$24:$I$24)</f>
        <v>0</v>
      </c>
      <c r="C119" s="87" t="s">
        <v>136</v>
      </c>
      <c r="D119" s="36"/>
      <c r="E119" s="37"/>
      <c r="F119" s="88" t="s">
        <v>128</v>
      </c>
      <c r="G119" s="66"/>
      <c r="H119" s="99">
        <f>I36</f>
        <v>0</v>
      </c>
      <c r="I119" s="67">
        <f>G119*H119</f>
        <v>0</v>
      </c>
      <c r="J119" s="70"/>
      <c r="K119" s="65"/>
      <c r="L119" s="63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ht="15.75" hidden="1" customHeight="1">
      <c r="A120" s="33" t="s">
        <v>58</v>
      </c>
      <c r="B120" s="34">
        <v>0.0</v>
      </c>
      <c r="C120" s="87" t="s">
        <v>137</v>
      </c>
      <c r="D120" s="36"/>
      <c r="E120" s="37"/>
      <c r="F120" s="88" t="s">
        <v>97</v>
      </c>
      <c r="G120" s="66"/>
      <c r="H120" s="89">
        <f>H119*H118*H$24</f>
        <v>0</v>
      </c>
      <c r="I120" s="67"/>
      <c r="J120" s="70"/>
      <c r="K120" s="65"/>
      <c r="L120" s="63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ht="15.75" hidden="1" customHeight="1">
      <c r="A121" s="33" t="s">
        <v>58</v>
      </c>
      <c r="B121" s="34">
        <v>0.0</v>
      </c>
      <c r="C121" s="71" t="s">
        <v>138</v>
      </c>
      <c r="D121" s="36"/>
      <c r="E121" s="37"/>
      <c r="F121" s="72"/>
      <c r="G121" s="73"/>
      <c r="H121" s="74">
        <f>SUM(H112,H116,H120)</f>
        <v>0</v>
      </c>
      <c r="I121" s="92">
        <f>SUM(I111,I115,I119)</f>
        <v>16000</v>
      </c>
      <c r="J121" s="76"/>
      <c r="K121" s="77"/>
      <c r="L121" s="78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ht="15.75" hidden="1" customHeight="1">
      <c r="A122" s="33" t="s">
        <v>58</v>
      </c>
      <c r="B122" s="34">
        <v>0.0</v>
      </c>
      <c r="C122" s="87" t="s">
        <v>139</v>
      </c>
      <c r="D122" s="36"/>
      <c r="E122" s="37"/>
      <c r="F122" s="88" t="s">
        <v>91</v>
      </c>
      <c r="G122" s="66"/>
      <c r="H122" s="65"/>
      <c r="I122" s="67"/>
      <c r="J122" s="70"/>
      <c r="K122" s="65"/>
      <c r="L122" s="63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ht="15.75" hidden="1" customHeight="1">
      <c r="A123" s="33" t="s">
        <v>58</v>
      </c>
      <c r="B123" s="34">
        <v>0.0</v>
      </c>
      <c r="C123" s="87" t="s">
        <v>140</v>
      </c>
      <c r="D123" s="36"/>
      <c r="E123" s="37"/>
      <c r="F123" s="88" t="s">
        <v>93</v>
      </c>
      <c r="G123" s="66"/>
      <c r="H123" s="65"/>
      <c r="I123" s="67"/>
      <c r="J123" s="70"/>
      <c r="K123" s="65"/>
      <c r="L123" s="63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ht="15.75" hidden="1" customHeight="1">
      <c r="A124" s="33" t="s">
        <v>58</v>
      </c>
      <c r="B124" s="34">
        <f t="array" ref="B124">SUM(H124:I124*$H$24:$I$24)</f>
        <v>0</v>
      </c>
      <c r="C124" s="95"/>
      <c r="D124" s="36"/>
      <c r="E124" s="37"/>
      <c r="F124" s="88" t="s">
        <v>141</v>
      </c>
      <c r="G124" s="66"/>
      <c r="H124" s="65"/>
      <c r="I124" s="67">
        <f>G124*H124</f>
        <v>0</v>
      </c>
      <c r="J124" s="70"/>
      <c r="K124" s="65"/>
      <c r="L124" s="63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ht="15.75" hidden="1" customHeight="1">
      <c r="A125" s="33" t="s">
        <v>58</v>
      </c>
      <c r="B125" s="34">
        <v>0.0</v>
      </c>
      <c r="C125" s="87" t="s">
        <v>142</v>
      </c>
      <c r="D125" s="36"/>
      <c r="E125" s="37"/>
      <c r="F125" s="88" t="s">
        <v>97</v>
      </c>
      <c r="G125" s="66"/>
      <c r="H125" s="89">
        <f>H124*H123*H$24</f>
        <v>0</v>
      </c>
      <c r="I125" s="67"/>
      <c r="J125" s="70"/>
      <c r="K125" s="65"/>
      <c r="L125" s="63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ht="15.75" hidden="1" customHeight="1">
      <c r="A126" s="33" t="s">
        <v>58</v>
      </c>
      <c r="B126" s="34">
        <v>0.0</v>
      </c>
      <c r="C126" s="87" t="s">
        <v>143</v>
      </c>
      <c r="D126" s="36"/>
      <c r="E126" s="37"/>
      <c r="F126" s="88" t="s">
        <v>91</v>
      </c>
      <c r="G126" s="66"/>
      <c r="H126" s="65"/>
      <c r="I126" s="67"/>
      <c r="J126" s="70"/>
      <c r="K126" s="65"/>
      <c r="L126" s="63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ht="15.75" hidden="1" customHeight="1">
      <c r="A127" s="33" t="s">
        <v>58</v>
      </c>
      <c r="B127" s="34">
        <v>0.0</v>
      </c>
      <c r="C127" s="87" t="s">
        <v>144</v>
      </c>
      <c r="D127" s="36"/>
      <c r="E127" s="37"/>
      <c r="F127" s="88" t="s">
        <v>93</v>
      </c>
      <c r="G127" s="66"/>
      <c r="H127" s="65"/>
      <c r="I127" s="67"/>
      <c r="J127" s="70"/>
      <c r="K127" s="65"/>
      <c r="L127" s="63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ht="15.75" hidden="1" customHeight="1">
      <c r="A128" s="33" t="s">
        <v>58</v>
      </c>
      <c r="B128" s="34">
        <f t="array" ref="B128">SUM(H128:I128*$H$24:$I$24)</f>
        <v>0</v>
      </c>
      <c r="C128" s="95"/>
      <c r="D128" s="36"/>
      <c r="E128" s="37"/>
      <c r="F128" s="88" t="s">
        <v>141</v>
      </c>
      <c r="G128" s="66"/>
      <c r="H128" s="65"/>
      <c r="I128" s="67">
        <f>G128*H128</f>
        <v>0</v>
      </c>
      <c r="J128" s="70"/>
      <c r="K128" s="65"/>
      <c r="L128" s="63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ht="15.75" hidden="1" customHeight="1">
      <c r="A129" s="33" t="s">
        <v>58</v>
      </c>
      <c r="B129" s="34">
        <v>0.0</v>
      </c>
      <c r="C129" s="87" t="s">
        <v>145</v>
      </c>
      <c r="D129" s="36"/>
      <c r="E129" s="37"/>
      <c r="F129" s="88" t="s">
        <v>97</v>
      </c>
      <c r="G129" s="66"/>
      <c r="H129" s="89">
        <f>H128*H127*H$24</f>
        <v>0</v>
      </c>
      <c r="I129" s="67"/>
      <c r="J129" s="70"/>
      <c r="K129" s="65"/>
      <c r="L129" s="63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ht="15.75" hidden="1" customHeight="1">
      <c r="A130" s="33" t="s">
        <v>58</v>
      </c>
      <c r="B130" s="34">
        <v>0.0</v>
      </c>
      <c r="C130" s="87" t="s">
        <v>146</v>
      </c>
      <c r="D130" s="36"/>
      <c r="E130" s="37"/>
      <c r="F130" s="88" t="s">
        <v>91</v>
      </c>
      <c r="G130" s="66"/>
      <c r="H130" s="65"/>
      <c r="I130" s="67"/>
      <c r="J130" s="70"/>
      <c r="K130" s="65"/>
      <c r="L130" s="63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ht="15.75" hidden="1" customHeight="1">
      <c r="A131" s="33" t="s">
        <v>58</v>
      </c>
      <c r="B131" s="34">
        <v>0.0</v>
      </c>
      <c r="C131" s="87" t="s">
        <v>147</v>
      </c>
      <c r="D131" s="36"/>
      <c r="E131" s="37"/>
      <c r="F131" s="88" t="s">
        <v>93</v>
      </c>
      <c r="G131" s="66"/>
      <c r="H131" s="65"/>
      <c r="I131" s="67"/>
      <c r="J131" s="70"/>
      <c r="K131" s="65"/>
      <c r="L131" s="63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ht="15.75" hidden="1" customHeight="1">
      <c r="A132" s="33" t="s">
        <v>58</v>
      </c>
      <c r="B132" s="34">
        <f t="array" ref="B132">SUM(H132:I132*$H$24:$I$24)</f>
        <v>0</v>
      </c>
      <c r="C132" s="95"/>
      <c r="D132" s="36"/>
      <c r="E132" s="37"/>
      <c r="F132" s="88" t="s">
        <v>141</v>
      </c>
      <c r="G132" s="66"/>
      <c r="H132" s="65"/>
      <c r="I132" s="67">
        <f>G132*H132</f>
        <v>0</v>
      </c>
      <c r="J132" s="70"/>
      <c r="K132" s="65"/>
      <c r="L132" s="63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ht="15.75" hidden="1" customHeight="1">
      <c r="A133" s="33" t="s">
        <v>58</v>
      </c>
      <c r="B133" s="34">
        <v>0.0</v>
      </c>
      <c r="C133" s="87" t="s">
        <v>148</v>
      </c>
      <c r="D133" s="36"/>
      <c r="E133" s="37"/>
      <c r="F133" s="88" t="s">
        <v>97</v>
      </c>
      <c r="G133" s="66"/>
      <c r="H133" s="89">
        <f>H132*H131*H$24</f>
        <v>0</v>
      </c>
      <c r="I133" s="67"/>
      <c r="J133" s="70"/>
      <c r="K133" s="65"/>
      <c r="L133" s="63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ht="15.75" hidden="1" customHeight="1">
      <c r="A134" s="33" t="s">
        <v>58</v>
      </c>
      <c r="B134" s="34">
        <v>0.0</v>
      </c>
      <c r="C134" s="101" t="s">
        <v>149</v>
      </c>
      <c r="D134" s="50"/>
      <c r="E134" s="51"/>
      <c r="F134" s="102"/>
      <c r="G134" s="103"/>
      <c r="H134" s="104">
        <f>SUM(H125,H129,H133)</f>
        <v>0</v>
      </c>
      <c r="I134" s="105">
        <f>SUM(I124,I128,I132)</f>
        <v>0</v>
      </c>
      <c r="J134" s="76"/>
      <c r="K134" s="77"/>
      <c r="L134" s="78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ht="21.0" customHeight="1">
      <c r="A135" s="79">
        <v>9999.0</v>
      </c>
      <c r="B135" s="34">
        <f>SUM(B40:B134)</f>
        <v>106496.3077</v>
      </c>
      <c r="C135" s="101" t="s">
        <v>150</v>
      </c>
      <c r="D135" s="50"/>
      <c r="E135" s="51"/>
      <c r="F135" s="102"/>
      <c r="G135" s="103"/>
      <c r="H135" s="106">
        <f t="shared" ref="H135:I135" si="2">SUM(H134,H121,H108,H95,H82,H69)</f>
        <v>1200</v>
      </c>
      <c r="I135" s="107">
        <f t="shared" si="2"/>
        <v>25460</v>
      </c>
      <c r="J135" s="108"/>
      <c r="K135" s="74"/>
      <c r="L135" s="78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ht="24.0" customHeight="1">
      <c r="A136" s="79">
        <v>9999.0</v>
      </c>
      <c r="B136" s="34">
        <f>IF(AND(B135&lt;&gt;0,B39&lt;&gt;0),1,0)</f>
        <v>1</v>
      </c>
      <c r="C136" s="109" t="s">
        <v>151</v>
      </c>
      <c r="D136" s="11"/>
      <c r="E136" s="12"/>
      <c r="F136" s="110"/>
      <c r="G136" s="111"/>
      <c r="H136" s="112">
        <f>H39-SUM(H134,H121,H108,H95,H82,H69)</f>
        <v>-1200</v>
      </c>
      <c r="I136" s="113">
        <f>I39-I135</f>
        <v>54540</v>
      </c>
      <c r="J136" s="108"/>
      <c r="K136" s="74"/>
      <c r="L136" s="78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ht="15.75" hidden="1" customHeight="1">
      <c r="A137" s="33" t="s">
        <v>152</v>
      </c>
      <c r="B137" s="34">
        <f t="array" ref="B137">SUM(H137:I137*$H$24:$I$24)</f>
        <v>0</v>
      </c>
      <c r="C137" s="85"/>
      <c r="D137" s="24"/>
      <c r="E137" s="25"/>
      <c r="F137" s="86"/>
      <c r="G137" s="58"/>
      <c r="H137" s="57"/>
      <c r="I137" s="60">
        <f t="shared" ref="I137:I212" si="3">G137*H137</f>
        <v>0</v>
      </c>
      <c r="J137" s="70"/>
      <c r="K137" s="65"/>
      <c r="L137" s="63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ht="15.75" customHeight="1">
      <c r="A138" s="33" t="s">
        <v>152</v>
      </c>
      <c r="B138" s="34">
        <v>1.0</v>
      </c>
      <c r="C138" s="64" t="s">
        <v>153</v>
      </c>
      <c r="D138" s="36"/>
      <c r="E138" s="37"/>
      <c r="F138" s="91"/>
      <c r="G138" s="66"/>
      <c r="H138" s="65"/>
      <c r="I138" s="67">
        <f t="shared" si="3"/>
        <v>0</v>
      </c>
      <c r="J138" s="70"/>
      <c r="K138" s="65"/>
      <c r="L138" s="63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ht="15.75" hidden="1" customHeight="1">
      <c r="A139" s="33" t="s">
        <v>152</v>
      </c>
      <c r="B139" s="34">
        <f t="array" ref="B139">SUM(H139:I139*$H$24:$I$24)</f>
        <v>0</v>
      </c>
      <c r="C139" s="114"/>
      <c r="D139" s="36"/>
      <c r="E139" s="37"/>
      <c r="F139" s="91"/>
      <c r="G139" s="66"/>
      <c r="H139" s="65"/>
      <c r="I139" s="67">
        <f t="shared" si="3"/>
        <v>0</v>
      </c>
      <c r="J139" s="70"/>
      <c r="K139" s="65"/>
      <c r="L139" s="63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ht="15.75" hidden="1" customHeight="1">
      <c r="A140" s="33" t="s">
        <v>152</v>
      </c>
      <c r="B140" s="34">
        <f t="array" ref="B140">SUM(H140:I140*$H$24:$I$24)</f>
        <v>0</v>
      </c>
      <c r="C140" s="87" t="s">
        <v>154</v>
      </c>
      <c r="D140" s="36"/>
      <c r="E140" s="37"/>
      <c r="F140" s="88" t="s">
        <v>155</v>
      </c>
      <c r="G140" s="66">
        <f>34.4710372305694*1.05</f>
        <v>36.19458909</v>
      </c>
      <c r="H140" s="65"/>
      <c r="I140" s="67">
        <f t="shared" si="3"/>
        <v>0</v>
      </c>
      <c r="J140" s="70"/>
      <c r="K140" s="65"/>
      <c r="L140" s="63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ht="15.75" customHeight="1">
      <c r="A141" s="33" t="s">
        <v>152</v>
      </c>
      <c r="B141" s="34">
        <f t="array" ref="B141">SUM(H141:I141*$H$24:$I$24)</f>
        <v>121</v>
      </c>
      <c r="C141" s="87" t="s">
        <v>156</v>
      </c>
      <c r="D141" s="36"/>
      <c r="E141" s="37"/>
      <c r="F141" s="88" t="s">
        <v>155</v>
      </c>
      <c r="G141" s="66">
        <v>120.0</v>
      </c>
      <c r="H141" s="65">
        <v>1.0</v>
      </c>
      <c r="I141" s="67">
        <f t="shared" si="3"/>
        <v>120</v>
      </c>
      <c r="J141" s="70"/>
      <c r="K141" s="65"/>
      <c r="L141" s="63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ht="15.75" hidden="1" customHeight="1">
      <c r="A142" s="33" t="s">
        <v>152</v>
      </c>
      <c r="B142" s="34">
        <f t="array" ref="B142">SUM(H142:I142*$H$24:$I$24)</f>
        <v>0</v>
      </c>
      <c r="C142" s="95"/>
      <c r="D142" s="36"/>
      <c r="E142" s="37"/>
      <c r="F142" s="91"/>
      <c r="G142" s="66"/>
      <c r="H142" s="65"/>
      <c r="I142" s="67">
        <f t="shared" si="3"/>
        <v>0</v>
      </c>
      <c r="J142" s="70"/>
      <c r="K142" s="65"/>
      <c r="L142" s="63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ht="15.75" hidden="1" customHeight="1">
      <c r="A143" s="33" t="s">
        <v>152</v>
      </c>
      <c r="B143" s="34">
        <f t="array" ref="B143">SUM(H143:I143*$H$24:$I$24)</f>
        <v>0</v>
      </c>
      <c r="C143" s="87" t="s">
        <v>157</v>
      </c>
      <c r="D143" s="36"/>
      <c r="E143" s="37"/>
      <c r="F143" s="88" t="s">
        <v>155</v>
      </c>
      <c r="G143" s="66">
        <f>51.0098300662273*1.1</f>
        <v>56.11081307</v>
      </c>
      <c r="H143" s="65"/>
      <c r="I143" s="67">
        <f t="shared" si="3"/>
        <v>0</v>
      </c>
      <c r="J143" s="70"/>
      <c r="K143" s="65"/>
      <c r="L143" s="63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ht="15.75" hidden="1" customHeight="1">
      <c r="A144" s="33" t="s">
        <v>152</v>
      </c>
      <c r="B144" s="34">
        <f t="array" ref="B144">SUM(H144:I144*$H$24:$I$24)</f>
        <v>0</v>
      </c>
      <c r="C144" s="95"/>
      <c r="D144" s="36"/>
      <c r="E144" s="37"/>
      <c r="F144" s="91"/>
      <c r="G144" s="66"/>
      <c r="H144" s="65"/>
      <c r="I144" s="67">
        <f t="shared" si="3"/>
        <v>0</v>
      </c>
      <c r="J144" s="70"/>
      <c r="K144" s="65"/>
      <c r="L144" s="63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ht="15.75" hidden="1" customHeight="1">
      <c r="A145" s="33" t="s">
        <v>152</v>
      </c>
      <c r="B145" s="34">
        <f t="array" ref="B145">SUM(H145:I145*$H$24:$I$24)</f>
        <v>0</v>
      </c>
      <c r="C145" s="95"/>
      <c r="D145" s="36"/>
      <c r="E145" s="37"/>
      <c r="F145" s="91"/>
      <c r="G145" s="66"/>
      <c r="H145" s="65"/>
      <c r="I145" s="67">
        <f t="shared" si="3"/>
        <v>0</v>
      </c>
      <c r="J145" s="70"/>
      <c r="K145" s="65"/>
      <c r="L145" s="63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ht="15.75" hidden="1" customHeight="1">
      <c r="A146" s="33" t="s">
        <v>152</v>
      </c>
      <c r="B146" s="34">
        <f t="array" ref="B146">SUM(H146:I146*$H$24:$I$24)</f>
        <v>0</v>
      </c>
      <c r="C146" s="95"/>
      <c r="D146" s="36"/>
      <c r="E146" s="37"/>
      <c r="F146" s="91"/>
      <c r="G146" s="66"/>
      <c r="H146" s="65"/>
      <c r="I146" s="67">
        <f t="shared" si="3"/>
        <v>0</v>
      </c>
      <c r="J146" s="70"/>
      <c r="K146" s="65"/>
      <c r="L146" s="63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ht="15.75" hidden="1" customHeight="1">
      <c r="A147" s="33" t="s">
        <v>152</v>
      </c>
      <c r="B147" s="34">
        <f t="array" ref="B147">SUM(H147:I147*$H$24:$I$24)</f>
        <v>0</v>
      </c>
      <c r="C147" s="87" t="s">
        <v>158</v>
      </c>
      <c r="D147" s="36"/>
      <c r="E147" s="37"/>
      <c r="F147" s="88" t="s">
        <v>155</v>
      </c>
      <c r="G147" s="115">
        <v>19.873125113838388</v>
      </c>
      <c r="H147" s="65"/>
      <c r="I147" s="67">
        <f t="shared" si="3"/>
        <v>0</v>
      </c>
      <c r="J147" s="70"/>
      <c r="K147" s="65"/>
      <c r="L147" s="63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ht="15.75" hidden="1" customHeight="1">
      <c r="A148" s="33" t="s">
        <v>152</v>
      </c>
      <c r="B148" s="34">
        <f t="array" ref="B148">SUM(H148:I148*$H$24:$I$24)</f>
        <v>0</v>
      </c>
      <c r="C148" s="87" t="s">
        <v>159</v>
      </c>
      <c r="D148" s="36"/>
      <c r="E148" s="37"/>
      <c r="F148" s="88" t="s">
        <v>155</v>
      </c>
      <c r="G148" s="115">
        <v>100.0</v>
      </c>
      <c r="H148" s="65"/>
      <c r="I148" s="67">
        <f t="shared" si="3"/>
        <v>0</v>
      </c>
      <c r="J148" s="70"/>
      <c r="K148" s="65"/>
      <c r="L148" s="63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ht="15.75" hidden="1" customHeight="1">
      <c r="A149" s="33" t="s">
        <v>152</v>
      </c>
      <c r="B149" s="34">
        <f t="array" ref="B149">SUM(H149:I149*$H$24:$I$24)</f>
        <v>0</v>
      </c>
      <c r="C149" s="87" t="s">
        <v>160</v>
      </c>
      <c r="D149" s="36"/>
      <c r="E149" s="37"/>
      <c r="F149" s="88" t="s">
        <v>155</v>
      </c>
      <c r="G149" s="66">
        <v>11.983550256448147</v>
      </c>
      <c r="H149" s="65"/>
      <c r="I149" s="67">
        <f t="shared" si="3"/>
        <v>0</v>
      </c>
      <c r="J149" s="70"/>
      <c r="K149" s="65"/>
      <c r="L149" s="63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16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ht="15.75" hidden="1" customHeight="1">
      <c r="A150" s="33" t="s">
        <v>152</v>
      </c>
      <c r="B150" s="34">
        <f t="array" ref="B150">SUM(H150:I150*$H$24:$I$24)</f>
        <v>0</v>
      </c>
      <c r="C150" s="87" t="s">
        <v>161</v>
      </c>
      <c r="D150" s="36"/>
      <c r="E150" s="37"/>
      <c r="F150" s="88" t="s">
        <v>155</v>
      </c>
      <c r="G150" s="66">
        <v>11.9835502564481</v>
      </c>
      <c r="H150" s="65"/>
      <c r="I150" s="67">
        <f t="shared" si="3"/>
        <v>0</v>
      </c>
      <c r="J150" s="70"/>
      <c r="K150" s="65"/>
      <c r="L150" s="63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16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ht="15.75" hidden="1" customHeight="1">
      <c r="A151" s="33" t="s">
        <v>152</v>
      </c>
      <c r="B151" s="34">
        <f t="array" ref="B151">SUM(H151:I151*$H$24:$I$24)</f>
        <v>0</v>
      </c>
      <c r="C151" s="87" t="s">
        <v>162</v>
      </c>
      <c r="D151" s="36"/>
      <c r="E151" s="37"/>
      <c r="F151" s="88" t="s">
        <v>155</v>
      </c>
      <c r="G151" s="66">
        <v>100.0</v>
      </c>
      <c r="H151" s="65"/>
      <c r="I151" s="67">
        <f t="shared" si="3"/>
        <v>0</v>
      </c>
      <c r="J151" s="70"/>
      <c r="K151" s="65"/>
      <c r="L151" s="63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16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ht="15.75" hidden="1" customHeight="1">
      <c r="A152" s="33" t="s">
        <v>152</v>
      </c>
      <c r="B152" s="34">
        <f t="array" ref="B152">SUM(H152:I152*$H$24:$I$24)</f>
        <v>0</v>
      </c>
      <c r="C152" s="87" t="s">
        <v>163</v>
      </c>
      <c r="D152" s="36"/>
      <c r="E152" s="37"/>
      <c r="F152" s="88" t="s">
        <v>155</v>
      </c>
      <c r="G152" s="66">
        <v>19.008363483549157</v>
      </c>
      <c r="H152" s="65"/>
      <c r="I152" s="67">
        <f t="shared" si="3"/>
        <v>0</v>
      </c>
      <c r="J152" s="70"/>
      <c r="K152" s="65"/>
      <c r="L152" s="63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16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ht="15.75" customHeight="1">
      <c r="A153" s="117" t="s">
        <v>152</v>
      </c>
      <c r="B153" s="118">
        <f t="array" ref="B153">SUM(H153:I153*$H$24:$I$24)</f>
        <v>155</v>
      </c>
      <c r="C153" s="119" t="s">
        <v>164</v>
      </c>
      <c r="D153" s="36"/>
      <c r="E153" s="37"/>
      <c r="F153" s="120" t="s">
        <v>155</v>
      </c>
      <c r="G153" s="121">
        <v>154.0</v>
      </c>
      <c r="H153" s="122">
        <v>1.0</v>
      </c>
      <c r="I153" s="123">
        <f t="shared" si="3"/>
        <v>154</v>
      </c>
      <c r="J153" s="124"/>
      <c r="K153" s="122"/>
      <c r="L153" s="125"/>
      <c r="M153" s="126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8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</row>
    <row r="154" ht="15.75" hidden="1" customHeight="1">
      <c r="A154" s="33" t="s">
        <v>152</v>
      </c>
      <c r="B154" s="34">
        <f t="array" ref="B154">SUM(H154:I154*$H$24:$I$24)</f>
        <v>0</v>
      </c>
      <c r="C154" s="95"/>
      <c r="D154" s="36"/>
      <c r="E154" s="37"/>
      <c r="F154" s="91"/>
      <c r="G154" s="66"/>
      <c r="H154" s="65"/>
      <c r="I154" s="67">
        <f t="shared" si="3"/>
        <v>0</v>
      </c>
      <c r="J154" s="70"/>
      <c r="K154" s="65"/>
      <c r="L154" s="63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16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ht="15.75" hidden="1" customHeight="1">
      <c r="A155" s="33" t="s">
        <v>152</v>
      </c>
      <c r="B155" s="34">
        <f t="array" ref="B155">SUM(H155:I155*$H$24:$I$24)</f>
        <v>0</v>
      </c>
      <c r="C155" s="95"/>
      <c r="D155" s="36"/>
      <c r="E155" s="37"/>
      <c r="F155" s="91"/>
      <c r="G155" s="66"/>
      <c r="H155" s="65"/>
      <c r="I155" s="67">
        <f t="shared" si="3"/>
        <v>0</v>
      </c>
      <c r="J155" s="70"/>
      <c r="K155" s="65"/>
      <c r="L155" s="63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16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ht="15.75" hidden="1" customHeight="1">
      <c r="A156" s="33" t="s">
        <v>152</v>
      </c>
      <c r="B156" s="34">
        <f t="array" ref="B156">SUM(H156:I156*$H$24:$I$24)</f>
        <v>0</v>
      </c>
      <c r="C156" s="95"/>
      <c r="D156" s="36"/>
      <c r="E156" s="37"/>
      <c r="F156" s="91"/>
      <c r="G156" s="66"/>
      <c r="H156" s="65"/>
      <c r="I156" s="67">
        <f t="shared" si="3"/>
        <v>0</v>
      </c>
      <c r="J156" s="70"/>
      <c r="K156" s="65"/>
      <c r="L156" s="63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16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ht="15.75" hidden="1" customHeight="1">
      <c r="A157" s="33" t="s">
        <v>152</v>
      </c>
      <c r="B157" s="34">
        <f t="array" ref="B157">SUM(H157:I157*$H$24:$I$24)</f>
        <v>0</v>
      </c>
      <c r="C157" s="87" t="s">
        <v>165</v>
      </c>
      <c r="D157" s="36"/>
      <c r="E157" s="37"/>
      <c r="F157" s="88" t="s">
        <v>155</v>
      </c>
      <c r="G157" s="66">
        <v>24.867228962462384</v>
      </c>
      <c r="H157" s="65"/>
      <c r="I157" s="67">
        <f t="shared" si="3"/>
        <v>0</v>
      </c>
      <c r="J157" s="70"/>
      <c r="K157" s="65"/>
      <c r="L157" s="63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16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ht="15.75" hidden="1" customHeight="1">
      <c r="A158" s="33" t="s">
        <v>152</v>
      </c>
      <c r="B158" s="34">
        <f t="array" ref="B158">SUM(H158:I158*$H$24:$I$24)</f>
        <v>0</v>
      </c>
      <c r="C158" s="87" t="s">
        <v>166</v>
      </c>
      <c r="D158" s="36"/>
      <c r="E158" s="37"/>
      <c r="F158" s="88" t="s">
        <v>155</v>
      </c>
      <c r="G158" s="66">
        <v>100.0</v>
      </c>
      <c r="H158" s="65"/>
      <c r="I158" s="67">
        <f t="shared" si="3"/>
        <v>0</v>
      </c>
      <c r="J158" s="70"/>
      <c r="K158" s="65"/>
      <c r="L158" s="63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16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ht="15.75" hidden="1" customHeight="1">
      <c r="A159" s="33" t="s">
        <v>152</v>
      </c>
      <c r="B159" s="34">
        <f t="array" ref="B159">SUM(H159:I159*$H$24:$I$24)</f>
        <v>0</v>
      </c>
      <c r="C159" s="95"/>
      <c r="D159" s="36"/>
      <c r="E159" s="37"/>
      <c r="F159" s="91"/>
      <c r="G159" s="66"/>
      <c r="H159" s="65"/>
      <c r="I159" s="67">
        <f t="shared" si="3"/>
        <v>0</v>
      </c>
      <c r="J159" s="70"/>
      <c r="K159" s="65"/>
      <c r="L159" s="63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16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ht="15.75" hidden="1" customHeight="1">
      <c r="A160" s="33" t="s">
        <v>152</v>
      </c>
      <c r="B160" s="34">
        <f t="array" ref="B160">SUM(H160:I160*$H$24:$I$24)</f>
        <v>0</v>
      </c>
      <c r="C160" s="87" t="s">
        <v>167</v>
      </c>
      <c r="D160" s="36"/>
      <c r="E160" s="37"/>
      <c r="F160" s="88" t="s">
        <v>155</v>
      </c>
      <c r="G160" s="115">
        <f>(20.9+7*2.1)*0.8</f>
        <v>28.48</v>
      </c>
      <c r="H160" s="65"/>
      <c r="I160" s="67">
        <f t="shared" si="3"/>
        <v>0</v>
      </c>
      <c r="J160" s="70"/>
      <c r="K160" s="65"/>
      <c r="L160" s="63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16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ht="15.75" hidden="1" customHeight="1">
      <c r="A161" s="33" t="s">
        <v>152</v>
      </c>
      <c r="B161" s="34">
        <f t="array" ref="B161">SUM(H161:I161*$H$24:$I$24)</f>
        <v>0</v>
      </c>
      <c r="C161" s="95"/>
      <c r="D161" s="36"/>
      <c r="E161" s="37"/>
      <c r="F161" s="91"/>
      <c r="G161" s="66"/>
      <c r="H161" s="65"/>
      <c r="I161" s="67">
        <f t="shared" si="3"/>
        <v>0</v>
      </c>
      <c r="J161" s="70"/>
      <c r="K161" s="65"/>
      <c r="L161" s="63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16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ht="15.75" hidden="1" customHeight="1">
      <c r="A162" s="33" t="s">
        <v>152</v>
      </c>
      <c r="B162" s="34">
        <f t="array" ref="B162">SUM(H162:I162*$H$24:$I$24)</f>
        <v>0</v>
      </c>
      <c r="C162" s="95"/>
      <c r="D162" s="36"/>
      <c r="E162" s="37"/>
      <c r="F162" s="91"/>
      <c r="G162" s="66"/>
      <c r="H162" s="65"/>
      <c r="I162" s="67">
        <f t="shared" si="3"/>
        <v>0</v>
      </c>
      <c r="J162" s="70"/>
      <c r="K162" s="65"/>
      <c r="L162" s="63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16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ht="15.75" hidden="1" customHeight="1">
      <c r="A163" s="33" t="s">
        <v>152</v>
      </c>
      <c r="B163" s="34">
        <f t="array" ref="B163">SUM(H163:I163*$H$24:$I$24)</f>
        <v>0</v>
      </c>
      <c r="C163" s="95"/>
      <c r="D163" s="36"/>
      <c r="E163" s="37"/>
      <c r="F163" s="91"/>
      <c r="G163" s="66"/>
      <c r="H163" s="65"/>
      <c r="I163" s="67">
        <f t="shared" si="3"/>
        <v>0</v>
      </c>
      <c r="J163" s="70"/>
      <c r="K163" s="65"/>
      <c r="L163" s="63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16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ht="15.75" hidden="1" customHeight="1">
      <c r="A164" s="33" t="s">
        <v>152</v>
      </c>
      <c r="B164" s="34">
        <f t="array" ref="B164">SUM(H164:I164*$H$24:$I$24)</f>
        <v>0</v>
      </c>
      <c r="C164" s="95"/>
      <c r="D164" s="36"/>
      <c r="E164" s="37"/>
      <c r="F164" s="91"/>
      <c r="G164" s="66"/>
      <c r="H164" s="65"/>
      <c r="I164" s="67">
        <f t="shared" si="3"/>
        <v>0</v>
      </c>
      <c r="J164" s="70"/>
      <c r="K164" s="65"/>
      <c r="L164" s="63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16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ht="15.75" customHeight="1">
      <c r="A165" s="117" t="s">
        <v>152</v>
      </c>
      <c r="B165" s="118">
        <f t="array" ref="B165">SUM(H165:I165*$H$24:$I$24)</f>
        <v>194.16</v>
      </c>
      <c r="C165" s="119" t="s">
        <v>168</v>
      </c>
      <c r="D165" s="36"/>
      <c r="E165" s="37"/>
      <c r="F165" s="120" t="s">
        <v>169</v>
      </c>
      <c r="G165" s="121">
        <v>23.27</v>
      </c>
      <c r="H165" s="129">
        <v>8.0</v>
      </c>
      <c r="I165" s="123">
        <f t="shared" si="3"/>
        <v>186.16</v>
      </c>
      <c r="J165" s="124"/>
      <c r="K165" s="122"/>
      <c r="L165" s="125"/>
      <c r="M165" s="126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8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ht="15.75" hidden="1" customHeight="1">
      <c r="A166" s="33" t="s">
        <v>152</v>
      </c>
      <c r="B166" s="34">
        <f t="array" ref="B166">SUM(H166:I166*$H$24:$I$24)</f>
        <v>0</v>
      </c>
      <c r="C166" s="87" t="s">
        <v>164</v>
      </c>
      <c r="D166" s="36"/>
      <c r="E166" s="37"/>
      <c r="F166" s="88" t="s">
        <v>155</v>
      </c>
      <c r="G166" s="66">
        <v>41.5</v>
      </c>
      <c r="H166" s="65"/>
      <c r="I166" s="67">
        <f t="shared" si="3"/>
        <v>0</v>
      </c>
      <c r="J166" s="70"/>
      <c r="K166" s="65"/>
      <c r="L166" s="63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16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ht="15.75" hidden="1" customHeight="1">
      <c r="A167" s="33" t="s">
        <v>152</v>
      </c>
      <c r="B167" s="34">
        <f t="array" ref="B167">SUM(H167:I167*$H$24:$I$24)</f>
        <v>0</v>
      </c>
      <c r="C167" s="87" t="s">
        <v>170</v>
      </c>
      <c r="D167" s="36"/>
      <c r="E167" s="37"/>
      <c r="F167" s="88" t="s">
        <v>155</v>
      </c>
      <c r="G167" s="66">
        <v>100.0</v>
      </c>
      <c r="H167" s="65"/>
      <c r="I167" s="67">
        <f t="shared" si="3"/>
        <v>0</v>
      </c>
      <c r="J167" s="70"/>
      <c r="K167" s="65"/>
      <c r="L167" s="63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16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ht="15.75" hidden="1" customHeight="1">
      <c r="A168" s="33" t="s">
        <v>152</v>
      </c>
      <c r="B168" s="34">
        <f t="array" ref="B168">SUM(H168:I168*$H$24:$I$24)</f>
        <v>0</v>
      </c>
      <c r="C168" s="87" t="s">
        <v>171</v>
      </c>
      <c r="D168" s="36"/>
      <c r="E168" s="37"/>
      <c r="F168" s="88" t="s">
        <v>155</v>
      </c>
      <c r="G168" s="66">
        <f>121.106387202938*0.8</f>
        <v>96.88510976</v>
      </c>
      <c r="H168" s="65"/>
      <c r="I168" s="67">
        <f t="shared" si="3"/>
        <v>0</v>
      </c>
      <c r="J168" s="70"/>
      <c r="K168" s="65"/>
      <c r="L168" s="63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16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ht="15.75" hidden="1" customHeight="1">
      <c r="A169" s="33" t="s">
        <v>152</v>
      </c>
      <c r="B169" s="34">
        <f t="array" ref="B169">SUM(H169:I169*$H$24:$I$24)</f>
        <v>0</v>
      </c>
      <c r="C169" s="95"/>
      <c r="D169" s="36"/>
      <c r="E169" s="37"/>
      <c r="F169" s="91"/>
      <c r="G169" s="66"/>
      <c r="H169" s="65"/>
      <c r="I169" s="67">
        <f t="shared" si="3"/>
        <v>0</v>
      </c>
      <c r="J169" s="70"/>
      <c r="K169" s="65"/>
      <c r="L169" s="63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16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ht="15.75" hidden="1" customHeight="1">
      <c r="A170" s="33" t="s">
        <v>152</v>
      </c>
      <c r="B170" s="34">
        <f t="array" ref="B170">SUM(H170:I170*$H$24:$I$24)</f>
        <v>0</v>
      </c>
      <c r="C170" s="87" t="s">
        <v>172</v>
      </c>
      <c r="D170" s="36"/>
      <c r="E170" s="37"/>
      <c r="F170" s="88" t="s">
        <v>155</v>
      </c>
      <c r="G170" s="66">
        <v>10.460791941918197</v>
      </c>
      <c r="H170" s="65"/>
      <c r="I170" s="67">
        <f t="shared" si="3"/>
        <v>0</v>
      </c>
      <c r="J170" s="70"/>
      <c r="K170" s="65"/>
      <c r="L170" s="63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16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ht="15.75" hidden="1" customHeight="1">
      <c r="A171" s="33" t="s">
        <v>152</v>
      </c>
      <c r="B171" s="34">
        <f t="array" ref="B171">SUM(H171:I171*$H$24:$I$24)</f>
        <v>0</v>
      </c>
      <c r="C171" s="87" t="s">
        <v>173</v>
      </c>
      <c r="D171" s="36"/>
      <c r="E171" s="37"/>
      <c r="F171" s="88" t="s">
        <v>155</v>
      </c>
      <c r="G171" s="66">
        <v>100.0</v>
      </c>
      <c r="H171" s="65"/>
      <c r="I171" s="67">
        <f t="shared" si="3"/>
        <v>0</v>
      </c>
      <c r="J171" s="70"/>
      <c r="K171" s="65"/>
      <c r="L171" s="63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16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ht="15.75" hidden="1" customHeight="1">
      <c r="A172" s="33" t="s">
        <v>152</v>
      </c>
      <c r="B172" s="34">
        <f t="array" ref="B172">SUM(H172:I172*$H$24:$I$24)</f>
        <v>0</v>
      </c>
      <c r="C172" s="95"/>
      <c r="D172" s="36"/>
      <c r="E172" s="37"/>
      <c r="F172" s="91"/>
      <c r="G172" s="66"/>
      <c r="H172" s="65"/>
      <c r="I172" s="67">
        <f t="shared" si="3"/>
        <v>0</v>
      </c>
      <c r="J172" s="70"/>
      <c r="K172" s="65"/>
      <c r="L172" s="63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16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ht="15.75" hidden="1" customHeight="1">
      <c r="A173" s="33" t="s">
        <v>152</v>
      </c>
      <c r="B173" s="34">
        <f t="array" ref="B173">SUM(H173:I173*$H$24:$I$24)</f>
        <v>0</v>
      </c>
      <c r="C173" s="95"/>
      <c r="D173" s="36"/>
      <c r="E173" s="37"/>
      <c r="F173" s="91"/>
      <c r="G173" s="66"/>
      <c r="H173" s="65"/>
      <c r="I173" s="67">
        <f t="shared" si="3"/>
        <v>0</v>
      </c>
      <c r="J173" s="70"/>
      <c r="K173" s="65"/>
      <c r="L173" s="63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16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ht="15.75" hidden="1" customHeight="1">
      <c r="A174" s="33" t="s">
        <v>152</v>
      </c>
      <c r="B174" s="34">
        <f t="array" ref="B174">SUM(H174:I174*$H$24:$I$24)</f>
        <v>0</v>
      </c>
      <c r="C174" s="87" t="s">
        <v>174</v>
      </c>
      <c r="D174" s="36"/>
      <c r="E174" s="37"/>
      <c r="F174" s="88" t="s">
        <v>155</v>
      </c>
      <c r="G174" s="66">
        <v>101.95853630982421</v>
      </c>
      <c r="H174" s="65"/>
      <c r="I174" s="67">
        <f t="shared" si="3"/>
        <v>0</v>
      </c>
      <c r="J174" s="70"/>
      <c r="K174" s="65"/>
      <c r="L174" s="63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16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ht="15.75" hidden="1" customHeight="1">
      <c r="A175" s="33" t="s">
        <v>152</v>
      </c>
      <c r="B175" s="34">
        <f t="array" ref="B175">SUM(H175:I175*$H$24:$I$24)</f>
        <v>0</v>
      </c>
      <c r="C175" s="87" t="s">
        <v>175</v>
      </c>
      <c r="D175" s="36"/>
      <c r="E175" s="37"/>
      <c r="F175" s="88" t="s">
        <v>176</v>
      </c>
      <c r="G175" s="66">
        <v>196.43210035296426</v>
      </c>
      <c r="H175" s="65"/>
      <c r="I175" s="67">
        <f t="shared" si="3"/>
        <v>0</v>
      </c>
      <c r="J175" s="70"/>
      <c r="K175" s="65"/>
      <c r="L175" s="63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16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ht="15.75" hidden="1" customHeight="1">
      <c r="A176" s="33" t="s">
        <v>152</v>
      </c>
      <c r="B176" s="34">
        <f t="array" ref="B176">SUM(H176:I176*$H$24:$I$24)</f>
        <v>0</v>
      </c>
      <c r="C176" s="87" t="s">
        <v>177</v>
      </c>
      <c r="D176" s="36"/>
      <c r="E176" s="37"/>
      <c r="F176" s="88" t="s">
        <v>155</v>
      </c>
      <c r="G176" s="66">
        <v>220.0</v>
      </c>
      <c r="H176" s="65"/>
      <c r="I176" s="67">
        <f t="shared" si="3"/>
        <v>0</v>
      </c>
      <c r="J176" s="70"/>
      <c r="K176" s="65"/>
      <c r="L176" s="63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16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ht="15.75" hidden="1" customHeight="1">
      <c r="A177" s="33" t="s">
        <v>152</v>
      </c>
      <c r="B177" s="34">
        <f t="array" ref="B177">SUM(H177:I177*$H$24:$I$24)</f>
        <v>0</v>
      </c>
      <c r="C177" s="87" t="s">
        <v>178</v>
      </c>
      <c r="D177" s="36"/>
      <c r="E177" s="37"/>
      <c r="F177" s="88" t="s">
        <v>155</v>
      </c>
      <c r="G177" s="66">
        <v>20.0</v>
      </c>
      <c r="H177" s="65"/>
      <c r="I177" s="67">
        <f t="shared" si="3"/>
        <v>0</v>
      </c>
      <c r="J177" s="70"/>
      <c r="K177" s="65"/>
      <c r="L177" s="63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16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ht="15.75" hidden="1" customHeight="1">
      <c r="A178" s="33" t="s">
        <v>152</v>
      </c>
      <c r="B178" s="34">
        <f t="array" ref="B178">SUM(H178:I178*$H$24:$I$24)</f>
        <v>0</v>
      </c>
      <c r="C178" s="87" t="s">
        <v>179</v>
      </c>
      <c r="D178" s="36"/>
      <c r="E178" s="37"/>
      <c r="F178" s="88" t="s">
        <v>155</v>
      </c>
      <c r="G178" s="66">
        <v>170.76034315978768</v>
      </c>
      <c r="H178" s="65"/>
      <c r="I178" s="67">
        <f t="shared" si="3"/>
        <v>0</v>
      </c>
      <c r="J178" s="70"/>
      <c r="K178" s="65"/>
      <c r="L178" s="63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16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ht="15.75" hidden="1" customHeight="1">
      <c r="A179" s="33" t="s">
        <v>152</v>
      </c>
      <c r="B179" s="34">
        <f t="array" ref="B179">SUM(H179:I179*$H$24:$I$24)</f>
        <v>0</v>
      </c>
      <c r="C179" s="87" t="s">
        <v>180</v>
      </c>
      <c r="D179" s="36"/>
      <c r="E179" s="37"/>
      <c r="F179" s="88" t="s">
        <v>155</v>
      </c>
      <c r="G179" s="66">
        <v>90.0</v>
      </c>
      <c r="H179" s="65"/>
      <c r="I179" s="67">
        <f t="shared" si="3"/>
        <v>0</v>
      </c>
      <c r="J179" s="70"/>
      <c r="K179" s="65"/>
      <c r="L179" s="63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16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ht="15.75" hidden="1" customHeight="1">
      <c r="A180" s="33" t="s">
        <v>152</v>
      </c>
      <c r="B180" s="34">
        <f t="array" ref="B180">SUM(H180:I180*$H$24:$I$24)</f>
        <v>0</v>
      </c>
      <c r="C180" s="87" t="s">
        <v>181</v>
      </c>
      <c r="D180" s="36"/>
      <c r="E180" s="37"/>
      <c r="F180" s="88" t="s">
        <v>155</v>
      </c>
      <c r="G180" s="66">
        <v>370.0</v>
      </c>
      <c r="H180" s="65"/>
      <c r="I180" s="67">
        <f t="shared" si="3"/>
        <v>0</v>
      </c>
      <c r="J180" s="70"/>
      <c r="K180" s="65"/>
      <c r="L180" s="63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16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ht="15.75" hidden="1" customHeight="1">
      <c r="A181" s="33" t="s">
        <v>152</v>
      </c>
      <c r="B181" s="34">
        <f t="array" ref="B181">SUM(H181:I181*$H$24:$I$24)</f>
        <v>0</v>
      </c>
      <c r="C181" s="87" t="s">
        <v>182</v>
      </c>
      <c r="D181" s="36"/>
      <c r="E181" s="37"/>
      <c r="F181" s="88" t="s">
        <v>155</v>
      </c>
      <c r="G181" s="66">
        <v>25.0</v>
      </c>
      <c r="H181" s="65"/>
      <c r="I181" s="67">
        <f t="shared" si="3"/>
        <v>0</v>
      </c>
      <c r="J181" s="70"/>
      <c r="K181" s="65"/>
      <c r="L181" s="63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16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ht="15.75" hidden="1" customHeight="1">
      <c r="A182" s="33" t="s">
        <v>152</v>
      </c>
      <c r="B182" s="34">
        <f t="array" ref="B182">SUM(H182:I182*$H$24:$I$24)</f>
        <v>0</v>
      </c>
      <c r="C182" s="95"/>
      <c r="D182" s="36"/>
      <c r="E182" s="37"/>
      <c r="F182" s="91"/>
      <c r="G182" s="66"/>
      <c r="H182" s="65"/>
      <c r="I182" s="67">
        <f t="shared" si="3"/>
        <v>0</v>
      </c>
      <c r="J182" s="70"/>
      <c r="K182" s="65"/>
      <c r="L182" s="63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16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ht="15.75" hidden="1" customHeight="1">
      <c r="A183" s="33" t="s">
        <v>152</v>
      </c>
      <c r="B183" s="34">
        <f t="array" ref="B183">SUM(H183:I183*$H$24:$I$24)</f>
        <v>0</v>
      </c>
      <c r="C183" s="87" t="s">
        <v>183</v>
      </c>
      <c r="D183" s="36"/>
      <c r="E183" s="37"/>
      <c r="F183" s="88" t="s">
        <v>155</v>
      </c>
      <c r="G183" s="66">
        <f>(32.6+21.5)*0.8</f>
        <v>43.28</v>
      </c>
      <c r="H183" s="65"/>
      <c r="I183" s="67">
        <f t="shared" si="3"/>
        <v>0</v>
      </c>
      <c r="J183" s="70"/>
      <c r="K183" s="65"/>
      <c r="L183" s="63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16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ht="15.75" customHeight="1">
      <c r="A184" s="33" t="s">
        <v>152</v>
      </c>
      <c r="B184" s="34">
        <f t="array" ref="B184">SUM(H184:I184*$H$24:$I$24)</f>
        <v>101</v>
      </c>
      <c r="C184" s="87" t="s">
        <v>184</v>
      </c>
      <c r="D184" s="36"/>
      <c r="E184" s="37"/>
      <c r="F184" s="88" t="s">
        <v>176</v>
      </c>
      <c r="G184" s="66">
        <v>100.0</v>
      </c>
      <c r="H184" s="65">
        <v>1.0</v>
      </c>
      <c r="I184" s="67">
        <f t="shared" si="3"/>
        <v>100</v>
      </c>
      <c r="J184" s="70"/>
      <c r="K184" s="65"/>
      <c r="L184" s="63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16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ht="15.75" hidden="1" customHeight="1">
      <c r="A185" s="33" t="s">
        <v>152</v>
      </c>
      <c r="B185" s="34">
        <f t="array" ref="B185">SUM(H185:I185*$H$24:$I$24)</f>
        <v>0</v>
      </c>
      <c r="C185" s="95"/>
      <c r="D185" s="36"/>
      <c r="E185" s="37"/>
      <c r="F185" s="91"/>
      <c r="G185" s="66"/>
      <c r="H185" s="65"/>
      <c r="I185" s="67">
        <f t="shared" si="3"/>
        <v>0</v>
      </c>
      <c r="J185" s="70"/>
      <c r="K185" s="65"/>
      <c r="L185" s="63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16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ht="15.75" hidden="1" customHeight="1">
      <c r="A186" s="33" t="s">
        <v>152</v>
      </c>
      <c r="B186" s="34">
        <f t="array" ref="B186">SUM(H186:I186*$H$24:$I$24)</f>
        <v>0</v>
      </c>
      <c r="C186" s="95"/>
      <c r="D186" s="36"/>
      <c r="E186" s="37"/>
      <c r="F186" s="91"/>
      <c r="G186" s="66"/>
      <c r="H186" s="65"/>
      <c r="I186" s="67">
        <f t="shared" si="3"/>
        <v>0</v>
      </c>
      <c r="J186" s="70"/>
      <c r="K186" s="65"/>
      <c r="L186" s="63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16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ht="15.75" customHeight="1">
      <c r="A187" s="33" t="s">
        <v>152</v>
      </c>
      <c r="B187" s="34">
        <f t="array" ref="B187">SUM(H187:I187*$H$24:$I$24)</f>
        <v>505</v>
      </c>
      <c r="C187" s="87" t="s">
        <v>185</v>
      </c>
      <c r="D187" s="36"/>
      <c r="E187" s="37"/>
      <c r="F187" s="88" t="s">
        <v>176</v>
      </c>
      <c r="G187" s="66">
        <v>100.0</v>
      </c>
      <c r="H187" s="65">
        <v>5.0</v>
      </c>
      <c r="I187" s="67">
        <f t="shared" si="3"/>
        <v>500</v>
      </c>
      <c r="J187" s="70"/>
      <c r="K187" s="65"/>
      <c r="L187" s="63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16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ht="15.75" hidden="1" customHeight="1">
      <c r="A188" s="33" t="s">
        <v>152</v>
      </c>
      <c r="B188" s="34">
        <f t="array" ref="B188">SUM(H188:I188*$H$24:$I$24)</f>
        <v>0</v>
      </c>
      <c r="C188" s="95"/>
      <c r="D188" s="36"/>
      <c r="E188" s="37"/>
      <c r="F188" s="91"/>
      <c r="G188" s="66"/>
      <c r="H188" s="130"/>
      <c r="I188" s="67">
        <f t="shared" si="3"/>
        <v>0</v>
      </c>
      <c r="J188" s="70"/>
      <c r="K188" s="65"/>
      <c r="L188" s="63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16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ht="15.75" hidden="1" customHeight="1">
      <c r="A189" s="33" t="s">
        <v>152</v>
      </c>
      <c r="B189" s="34">
        <f t="array" ref="B189">SUM(H189:I189*$H$24:$I$24)</f>
        <v>0</v>
      </c>
      <c r="C189" s="95"/>
      <c r="D189" s="36"/>
      <c r="E189" s="37"/>
      <c r="F189" s="91"/>
      <c r="G189" s="66"/>
      <c r="H189" s="65"/>
      <c r="I189" s="67">
        <f t="shared" si="3"/>
        <v>0</v>
      </c>
      <c r="J189" s="70"/>
      <c r="K189" s="65"/>
      <c r="L189" s="63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16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ht="15.75" hidden="1" customHeight="1">
      <c r="A190" s="33" t="s">
        <v>152</v>
      </c>
      <c r="B190" s="34">
        <f t="array" ref="B190">SUM(H190:I190*$H$24:$I$24)</f>
        <v>0</v>
      </c>
      <c r="C190" s="87" t="s">
        <v>186</v>
      </c>
      <c r="D190" s="36"/>
      <c r="E190" s="37"/>
      <c r="F190" s="88" t="s">
        <v>155</v>
      </c>
      <c r="G190" s="66">
        <f>46.7*0.8</f>
        <v>37.36</v>
      </c>
      <c r="H190" s="65"/>
      <c r="I190" s="67">
        <f t="shared" si="3"/>
        <v>0</v>
      </c>
      <c r="J190" s="70"/>
      <c r="K190" s="65"/>
      <c r="L190" s="63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16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ht="15.75" customHeight="1">
      <c r="A191" s="33" t="s">
        <v>152</v>
      </c>
      <c r="B191" s="34">
        <f t="array" ref="B191">SUM(H191:I191*$H$24:$I$24)</f>
        <v>807.3</v>
      </c>
      <c r="C191" s="87" t="s">
        <v>187</v>
      </c>
      <c r="D191" s="36"/>
      <c r="E191" s="37"/>
      <c r="F191" s="88" t="s">
        <v>155</v>
      </c>
      <c r="G191" s="66">
        <v>16.94</v>
      </c>
      <c r="H191" s="65">
        <v>45.0</v>
      </c>
      <c r="I191" s="67">
        <f t="shared" si="3"/>
        <v>762.3</v>
      </c>
      <c r="J191" s="70"/>
      <c r="K191" s="65"/>
      <c r="L191" s="63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16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ht="15.75" hidden="1" customHeight="1">
      <c r="A192" s="33" t="s">
        <v>152</v>
      </c>
      <c r="B192" s="34">
        <f t="array" ref="B192">SUM(H192:I192*$H$24:$I$24)</f>
        <v>0</v>
      </c>
      <c r="C192" s="87" t="s">
        <v>188</v>
      </c>
      <c r="D192" s="36"/>
      <c r="E192" s="37"/>
      <c r="F192" s="88" t="s">
        <v>155</v>
      </c>
      <c r="G192" s="66">
        <v>7.440000000000001</v>
      </c>
      <c r="H192" s="65"/>
      <c r="I192" s="67">
        <f t="shared" si="3"/>
        <v>0</v>
      </c>
      <c r="J192" s="70"/>
      <c r="K192" s="65"/>
      <c r="L192" s="63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16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ht="15.75" hidden="1" customHeight="1">
      <c r="A193" s="33" t="s">
        <v>152</v>
      </c>
      <c r="B193" s="34">
        <f t="array" ref="B193">SUM(H193:I193*$H$24:$I$24)</f>
        <v>0</v>
      </c>
      <c r="C193" s="95"/>
      <c r="D193" s="36"/>
      <c r="E193" s="37"/>
      <c r="F193" s="91"/>
      <c r="G193" s="66"/>
      <c r="H193" s="65"/>
      <c r="I193" s="67">
        <f t="shared" si="3"/>
        <v>0</v>
      </c>
      <c r="J193" s="70"/>
      <c r="K193" s="65"/>
      <c r="L193" s="63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16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ht="15.75" hidden="1" customHeight="1">
      <c r="A194" s="33" t="s">
        <v>152</v>
      </c>
      <c r="B194" s="34">
        <f t="array" ref="B194">SUM(H194:I194*$H$24:$I$24)</f>
        <v>0</v>
      </c>
      <c r="C194" s="87" t="s">
        <v>189</v>
      </c>
      <c r="D194" s="36"/>
      <c r="E194" s="37"/>
      <c r="F194" s="88" t="s">
        <v>155</v>
      </c>
      <c r="G194" s="66">
        <v>18.56</v>
      </c>
      <c r="H194" s="65"/>
      <c r="I194" s="67">
        <f t="shared" si="3"/>
        <v>0</v>
      </c>
      <c r="J194" s="70"/>
      <c r="K194" s="65"/>
      <c r="L194" s="63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16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ht="15.75" hidden="1" customHeight="1">
      <c r="A195" s="33" t="s">
        <v>152</v>
      </c>
      <c r="B195" s="34">
        <f t="array" ref="B195">SUM(H195:I195*$H$24:$I$24)</f>
        <v>0</v>
      </c>
      <c r="C195" s="95"/>
      <c r="D195" s="36"/>
      <c r="E195" s="37"/>
      <c r="F195" s="91"/>
      <c r="G195" s="66"/>
      <c r="H195" s="65"/>
      <c r="I195" s="67">
        <f t="shared" si="3"/>
        <v>0</v>
      </c>
      <c r="J195" s="70"/>
      <c r="K195" s="65"/>
      <c r="L195" s="63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16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ht="15.75" hidden="1" customHeight="1">
      <c r="A196" s="33" t="s">
        <v>152</v>
      </c>
      <c r="B196" s="34">
        <f t="array" ref="B196">SUM(H196:I196*$H$24:$I$24)</f>
        <v>0</v>
      </c>
      <c r="C196" s="95"/>
      <c r="D196" s="36"/>
      <c r="E196" s="37"/>
      <c r="F196" s="91"/>
      <c r="G196" s="66"/>
      <c r="H196" s="65"/>
      <c r="I196" s="67">
        <f t="shared" si="3"/>
        <v>0</v>
      </c>
      <c r="J196" s="70"/>
      <c r="K196" s="65"/>
      <c r="L196" s="63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16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ht="15.75" hidden="1" customHeight="1">
      <c r="A197" s="33" t="s">
        <v>152</v>
      </c>
      <c r="B197" s="34">
        <f t="array" ref="B197">SUM(H197:I197*$H$24:$I$24)</f>
        <v>0</v>
      </c>
      <c r="C197" s="87" t="s">
        <v>190</v>
      </c>
      <c r="D197" s="36"/>
      <c r="E197" s="37"/>
      <c r="F197" s="88" t="s">
        <v>155</v>
      </c>
      <c r="G197" s="66">
        <v>29.11064246200997</v>
      </c>
      <c r="H197" s="65"/>
      <c r="I197" s="67">
        <f t="shared" si="3"/>
        <v>0</v>
      </c>
      <c r="J197" s="70"/>
      <c r="K197" s="65"/>
      <c r="L197" s="63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16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ht="15.75" hidden="1" customHeight="1">
      <c r="A198" s="33" t="s">
        <v>152</v>
      </c>
      <c r="B198" s="34">
        <f t="array" ref="B198">SUM(H198:I198*$H$24:$I$24)</f>
        <v>0</v>
      </c>
      <c r="C198" s="95"/>
      <c r="D198" s="36"/>
      <c r="E198" s="37"/>
      <c r="F198" s="91"/>
      <c r="G198" s="66"/>
      <c r="H198" s="65"/>
      <c r="I198" s="67">
        <f t="shared" si="3"/>
        <v>0</v>
      </c>
      <c r="J198" s="70"/>
      <c r="K198" s="65"/>
      <c r="L198" s="63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16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ht="15.75" hidden="1" customHeight="1">
      <c r="A199" s="33" t="s">
        <v>152</v>
      </c>
      <c r="B199" s="34">
        <f t="array" ref="B199">SUM(H199:I199*$H$24:$I$24)</f>
        <v>0</v>
      </c>
      <c r="C199" s="87" t="s">
        <v>191</v>
      </c>
      <c r="D199" s="36"/>
      <c r="E199" s="37"/>
      <c r="F199" s="88" t="s">
        <v>155</v>
      </c>
      <c r="G199" s="66">
        <v>15.0</v>
      </c>
      <c r="H199" s="65"/>
      <c r="I199" s="67">
        <f t="shared" si="3"/>
        <v>0</v>
      </c>
      <c r="J199" s="70"/>
      <c r="K199" s="65"/>
      <c r="L199" s="63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ht="15.75" hidden="1" customHeight="1">
      <c r="A200" s="33" t="s">
        <v>152</v>
      </c>
      <c r="B200" s="34">
        <f t="array" ref="B200">SUM(H200:I200*$H$24:$I$24)</f>
        <v>0</v>
      </c>
      <c r="C200" s="87" t="s">
        <v>192</v>
      </c>
      <c r="D200" s="36"/>
      <c r="E200" s="37"/>
      <c r="F200" s="88" t="s">
        <v>155</v>
      </c>
      <c r="G200" s="66">
        <v>3375.0</v>
      </c>
      <c r="H200" s="65"/>
      <c r="I200" s="67">
        <f t="shared" si="3"/>
        <v>0</v>
      </c>
      <c r="J200" s="70"/>
      <c r="K200" s="65"/>
      <c r="L200" s="63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16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ht="15.75" hidden="1" customHeight="1">
      <c r="A201" s="33" t="s">
        <v>152</v>
      </c>
      <c r="B201" s="34">
        <f t="array" ref="B201">SUM(H201:I201*$H$24:$I$24)</f>
        <v>0</v>
      </c>
      <c r="C201" s="87" t="s">
        <v>193</v>
      </c>
      <c r="D201" s="36"/>
      <c r="E201" s="37"/>
      <c r="F201" s="88" t="s">
        <v>155</v>
      </c>
      <c r="G201" s="66">
        <v>67.0</v>
      </c>
      <c r="H201" s="65"/>
      <c r="I201" s="67">
        <f t="shared" si="3"/>
        <v>0</v>
      </c>
      <c r="J201" s="70"/>
      <c r="K201" s="65"/>
      <c r="L201" s="63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16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ht="15.75" hidden="1" customHeight="1">
      <c r="A202" s="33" t="s">
        <v>152</v>
      </c>
      <c r="B202" s="34">
        <f t="array" ref="B202">SUM(H202:I202*$H$24:$I$24)</f>
        <v>0</v>
      </c>
      <c r="C202" s="87" t="s">
        <v>194</v>
      </c>
      <c r="D202" s="36"/>
      <c r="E202" s="37"/>
      <c r="F202" s="88" t="s">
        <v>155</v>
      </c>
      <c r="G202" s="66"/>
      <c r="H202" s="65"/>
      <c r="I202" s="67">
        <f t="shared" si="3"/>
        <v>0</v>
      </c>
      <c r="J202" s="70"/>
      <c r="K202" s="65"/>
      <c r="L202" s="63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16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ht="15.75" hidden="1" customHeight="1">
      <c r="A203" s="33" t="s">
        <v>152</v>
      </c>
      <c r="B203" s="34">
        <f t="array" ref="B203">SUM(H203:I203*$H$24:$I$24)</f>
        <v>0</v>
      </c>
      <c r="C203" s="87" t="s">
        <v>195</v>
      </c>
      <c r="D203" s="36"/>
      <c r="E203" s="37"/>
      <c r="F203" s="88" t="s">
        <v>155</v>
      </c>
      <c r="G203" s="66">
        <v>46.0</v>
      </c>
      <c r="H203" s="65"/>
      <c r="I203" s="67">
        <f t="shared" si="3"/>
        <v>0</v>
      </c>
      <c r="J203" s="70"/>
      <c r="K203" s="65"/>
      <c r="L203" s="63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16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ht="15.75" hidden="1" customHeight="1">
      <c r="A204" s="33" t="s">
        <v>152</v>
      </c>
      <c r="B204" s="34">
        <f t="array" ref="B204">SUM(H204:I204*$H$24:$I$24)</f>
        <v>0</v>
      </c>
      <c r="C204" s="87" t="s">
        <v>196</v>
      </c>
      <c r="D204" s="36"/>
      <c r="E204" s="37"/>
      <c r="F204" s="88" t="s">
        <v>155</v>
      </c>
      <c r="G204" s="66">
        <v>825.0</v>
      </c>
      <c r="H204" s="65"/>
      <c r="I204" s="67">
        <f t="shared" si="3"/>
        <v>0</v>
      </c>
      <c r="J204" s="70"/>
      <c r="K204" s="65"/>
      <c r="L204" s="63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16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ht="15.75" hidden="1" customHeight="1">
      <c r="A205" s="33" t="s">
        <v>152</v>
      </c>
      <c r="B205" s="34">
        <f t="array" ref="B205">SUM(H205:I205*$H$24:$I$24)</f>
        <v>0</v>
      </c>
      <c r="C205" s="87" t="s">
        <v>197</v>
      </c>
      <c r="D205" s="36"/>
      <c r="E205" s="37"/>
      <c r="F205" s="88" t="s">
        <v>155</v>
      </c>
      <c r="G205" s="66">
        <v>200.5637666709711</v>
      </c>
      <c r="H205" s="65"/>
      <c r="I205" s="67">
        <f t="shared" si="3"/>
        <v>0</v>
      </c>
      <c r="J205" s="70"/>
      <c r="K205" s="65"/>
      <c r="L205" s="63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16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ht="15.75" hidden="1" customHeight="1">
      <c r="A206" s="33" t="s">
        <v>152</v>
      </c>
      <c r="B206" s="34">
        <f t="array" ref="B206">SUM(H206:I206*$H$24:$I$24)</f>
        <v>0</v>
      </c>
      <c r="C206" s="87" t="s">
        <v>198</v>
      </c>
      <c r="D206" s="36"/>
      <c r="E206" s="37"/>
      <c r="F206" s="88" t="s">
        <v>155</v>
      </c>
      <c r="G206" s="66">
        <v>265.7886242993699</v>
      </c>
      <c r="H206" s="65"/>
      <c r="I206" s="67">
        <f t="shared" si="3"/>
        <v>0</v>
      </c>
      <c r="J206" s="70"/>
      <c r="K206" s="65"/>
      <c r="L206" s="63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16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ht="15.75" hidden="1" customHeight="1">
      <c r="A207" s="33" t="s">
        <v>58</v>
      </c>
      <c r="B207" s="34">
        <f t="array" ref="B207">SUM(H207:I207*$H$24:$I$24)</f>
        <v>0</v>
      </c>
      <c r="C207" s="87" t="s">
        <v>199</v>
      </c>
      <c r="D207" s="36"/>
      <c r="E207" s="37"/>
      <c r="F207" s="88" t="s">
        <v>176</v>
      </c>
      <c r="G207" s="66">
        <v>68.68344576354848</v>
      </c>
      <c r="H207" s="65"/>
      <c r="I207" s="67">
        <f t="shared" si="3"/>
        <v>0</v>
      </c>
      <c r="J207" s="70"/>
      <c r="K207" s="65"/>
      <c r="L207" s="63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16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ht="15.75" hidden="1" customHeight="1">
      <c r="A208" s="33" t="s">
        <v>152</v>
      </c>
      <c r="B208" s="34">
        <f t="array" ref="B208">SUM(H208:I208*$H$24:$I$24)</f>
        <v>0</v>
      </c>
      <c r="C208" s="87" t="s">
        <v>200</v>
      </c>
      <c r="D208" s="36"/>
      <c r="E208" s="37"/>
      <c r="F208" s="88" t="s">
        <v>155</v>
      </c>
      <c r="G208" s="66">
        <v>18.56</v>
      </c>
      <c r="H208" s="65"/>
      <c r="I208" s="67">
        <f t="shared" si="3"/>
        <v>0</v>
      </c>
      <c r="J208" s="70"/>
      <c r="K208" s="65"/>
      <c r="L208" s="63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16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ht="15.75" hidden="1" customHeight="1">
      <c r="A209" s="33" t="s">
        <v>152</v>
      </c>
      <c r="B209" s="34">
        <f t="array" ref="B209">SUM(H209:I209*$H$24:$I$24)</f>
        <v>0</v>
      </c>
      <c r="C209" s="87" t="s">
        <v>201</v>
      </c>
      <c r="D209" s="36"/>
      <c r="E209" s="37"/>
      <c r="F209" s="88" t="s">
        <v>155</v>
      </c>
      <c r="G209" s="66">
        <v>28.446776843060288</v>
      </c>
      <c r="H209" s="65"/>
      <c r="I209" s="67">
        <f t="shared" si="3"/>
        <v>0</v>
      </c>
      <c r="J209" s="70"/>
      <c r="K209" s="65"/>
      <c r="L209" s="63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16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ht="15.75" hidden="1" customHeight="1">
      <c r="A210" s="33" t="s">
        <v>152</v>
      </c>
      <c r="B210" s="34">
        <f t="array" ref="B210">SUM(H210:I210*$H$24:$I$24)</f>
        <v>0</v>
      </c>
      <c r="C210" s="87" t="s">
        <v>202</v>
      </c>
      <c r="D210" s="36"/>
      <c r="E210" s="37"/>
      <c r="F210" s="88" t="s">
        <v>155</v>
      </c>
      <c r="G210" s="66">
        <v>190.0</v>
      </c>
      <c r="H210" s="65"/>
      <c r="I210" s="67">
        <f t="shared" si="3"/>
        <v>0</v>
      </c>
      <c r="J210" s="70"/>
      <c r="K210" s="65"/>
      <c r="L210" s="63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16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ht="15.75" hidden="1" customHeight="1">
      <c r="A211" s="33" t="s">
        <v>152</v>
      </c>
      <c r="B211" s="34">
        <f t="array" ref="B211">SUM(H211:I211*$H$24:$I$24)</f>
        <v>0</v>
      </c>
      <c r="C211" s="87" t="s">
        <v>203</v>
      </c>
      <c r="D211" s="36"/>
      <c r="E211" s="37"/>
      <c r="F211" s="88" t="s">
        <v>155</v>
      </c>
      <c r="G211" s="66">
        <v>10.0</v>
      </c>
      <c r="H211" s="65"/>
      <c r="I211" s="67">
        <f t="shared" si="3"/>
        <v>0</v>
      </c>
      <c r="J211" s="70"/>
      <c r="K211" s="65"/>
      <c r="L211" s="63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16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ht="15.75" customHeight="1">
      <c r="A212" s="33" t="s">
        <v>152</v>
      </c>
      <c r="B212" s="34">
        <f t="array" ref="B212">SUM(H212:I212*$H$24:$I$24)</f>
        <v>261</v>
      </c>
      <c r="C212" s="87" t="s">
        <v>204</v>
      </c>
      <c r="D212" s="36"/>
      <c r="E212" s="37"/>
      <c r="F212" s="88" t="s">
        <v>205</v>
      </c>
      <c r="G212" s="66">
        <v>28.0</v>
      </c>
      <c r="H212" s="65">
        <v>9.0</v>
      </c>
      <c r="I212" s="67">
        <f t="shared" si="3"/>
        <v>252</v>
      </c>
      <c r="J212" s="70"/>
      <c r="K212" s="65"/>
      <c r="L212" s="63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16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ht="15.75" customHeight="1">
      <c r="A213" s="79">
        <v>9999.0</v>
      </c>
      <c r="B213" s="131">
        <f>SUM(B139:B212)</f>
        <v>2144.46</v>
      </c>
      <c r="C213" s="101" t="s">
        <v>206</v>
      </c>
      <c r="D213" s="50"/>
      <c r="E213" s="51"/>
      <c r="F213" s="102"/>
      <c r="G213" s="103"/>
      <c r="H213" s="106">
        <f>SUMPRODUCT(H137:H212,$G$137:$G$212)*H24</f>
        <v>2074.46</v>
      </c>
      <c r="I213" s="105">
        <f>SUM(I137:I212)</f>
        <v>2074.46</v>
      </c>
      <c r="J213" s="132">
        <f>SUMPRODUCT(J137:J212,$G$137:$G$212)</f>
        <v>0</v>
      </c>
      <c r="K213" s="77"/>
      <c r="L213" s="7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116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ht="15.75" hidden="1" customHeight="1">
      <c r="A214" s="133" t="s">
        <v>207</v>
      </c>
      <c r="B214" s="131">
        <v>0.0</v>
      </c>
      <c r="C214" s="134"/>
      <c r="D214" s="11"/>
      <c r="E214" s="12"/>
      <c r="F214" s="135"/>
      <c r="G214" s="136"/>
      <c r="H214" s="137"/>
      <c r="I214" s="138"/>
      <c r="J214" s="139"/>
      <c r="K214" s="65"/>
      <c r="L214" s="6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116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ht="15.75" hidden="1" customHeight="1">
      <c r="A215" s="133" t="s">
        <v>207</v>
      </c>
      <c r="B215" s="34">
        <v>0.0</v>
      </c>
      <c r="C215" s="140" t="s">
        <v>208</v>
      </c>
      <c r="D215" s="141"/>
      <c r="E215" s="142"/>
      <c r="F215" s="143" t="s">
        <v>5</v>
      </c>
      <c r="G215" s="144"/>
      <c r="H215" s="145"/>
      <c r="I215" s="146">
        <f t="shared" ref="I215:I216" si="4">G215*H215</f>
        <v>0</v>
      </c>
      <c r="J215" s="70"/>
      <c r="K215" s="65"/>
      <c r="L215" s="6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116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ht="15.75" customHeight="1">
      <c r="A216" s="147"/>
      <c r="B216" s="34">
        <f t="array" ref="B216">SUM(H216:I216*$H$24:$I$24)</f>
        <v>9900</v>
      </c>
      <c r="C216" s="87" t="s">
        <v>209</v>
      </c>
      <c r="D216" s="36"/>
      <c r="E216" s="37"/>
      <c r="F216" s="88" t="s">
        <v>210</v>
      </c>
      <c r="G216" s="66">
        <v>3.5</v>
      </c>
      <c r="H216" s="65">
        <v>2200.0</v>
      </c>
      <c r="I216" s="67">
        <f t="shared" si="4"/>
        <v>7700</v>
      </c>
      <c r="J216" s="147"/>
      <c r="K216" s="148"/>
      <c r="L216" s="149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1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</row>
    <row r="217" ht="15.75" hidden="1" customHeight="1">
      <c r="A217" s="147"/>
      <c r="B217" s="152"/>
      <c r="C217" s="153"/>
      <c r="D217" s="36"/>
      <c r="E217" s="37"/>
      <c r="F217" s="154"/>
      <c r="G217" s="155"/>
      <c r="H217" s="148"/>
      <c r="I217" s="156"/>
      <c r="J217" s="147"/>
      <c r="K217" s="148"/>
      <c r="L217" s="149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1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</row>
    <row r="218" ht="15.75" hidden="1" customHeight="1">
      <c r="A218" s="147"/>
      <c r="B218" s="152"/>
      <c r="C218" s="153"/>
      <c r="D218" s="36"/>
      <c r="E218" s="37"/>
      <c r="F218" s="154"/>
      <c r="G218" s="155"/>
      <c r="H218" s="148"/>
      <c r="I218" s="156"/>
      <c r="J218" s="147"/>
      <c r="K218" s="148"/>
      <c r="L218" s="149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1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</row>
    <row r="219" ht="15.75" hidden="1" customHeight="1">
      <c r="A219" s="147"/>
      <c r="B219" s="152"/>
      <c r="C219" s="153"/>
      <c r="D219" s="36"/>
      <c r="E219" s="37"/>
      <c r="F219" s="154"/>
      <c r="G219" s="155"/>
      <c r="H219" s="148"/>
      <c r="I219" s="156"/>
      <c r="J219" s="147"/>
      <c r="K219" s="148"/>
      <c r="L219" s="149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1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</row>
    <row r="220" ht="15.75" customHeight="1">
      <c r="A220" s="147"/>
      <c r="B220" s="34">
        <f t="shared" ref="B220:B221" si="5">SUM(B214:B219)</f>
        <v>9900</v>
      </c>
      <c r="C220" s="101" t="s">
        <v>211</v>
      </c>
      <c r="D220" s="50"/>
      <c r="E220" s="51"/>
      <c r="F220" s="81"/>
      <c r="G220" s="82"/>
      <c r="H220" s="83">
        <f>(H219*H218+H216*H215)*H$24</f>
        <v>0</v>
      </c>
      <c r="I220" s="105">
        <f>I216+I219</f>
        <v>7700</v>
      </c>
      <c r="J220" s="147"/>
      <c r="K220" s="148"/>
      <c r="L220" s="149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1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</row>
    <row r="221" ht="19.5" customHeight="1">
      <c r="A221" s="147"/>
      <c r="B221" s="34">
        <f t="shared" si="5"/>
        <v>19800</v>
      </c>
      <c r="C221" s="101" t="s">
        <v>212</v>
      </c>
      <c r="D221" s="50"/>
      <c r="E221" s="51"/>
      <c r="F221" s="102"/>
      <c r="G221" s="103"/>
      <c r="H221" s="106">
        <f t="shared" ref="H221:I221" si="6">+H630</f>
        <v>138257.26</v>
      </c>
      <c r="I221" s="105">
        <f t="shared" si="6"/>
        <v>935</v>
      </c>
      <c r="J221" s="147"/>
      <c r="K221" s="148"/>
      <c r="L221" s="149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1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</row>
    <row r="222" ht="15.75" hidden="1" customHeight="1">
      <c r="A222" s="30" t="s">
        <v>213</v>
      </c>
      <c r="B222" s="34">
        <f t="array" ref="B222">SUM(H222:I222*$H$24:$I$24)</f>
        <v>0</v>
      </c>
      <c r="C222" s="157" t="s">
        <v>213</v>
      </c>
      <c r="D222" s="36"/>
      <c r="E222" s="37"/>
      <c r="F222" s="91"/>
      <c r="G222" s="66"/>
      <c r="H222" s="65"/>
      <c r="I222" s="67">
        <f t="shared" ref="I222:I251" si="7">G222*H222</f>
        <v>0</v>
      </c>
      <c r="J222" s="70"/>
      <c r="K222" s="65"/>
      <c r="L222" s="63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16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ht="15.75" hidden="1" customHeight="1">
      <c r="A223" s="30" t="s">
        <v>213</v>
      </c>
      <c r="B223" s="34">
        <f t="array" ref="B223">SUM(H223:I223*$H$24:$I$24)</f>
        <v>0</v>
      </c>
      <c r="C223" s="87" t="s">
        <v>214</v>
      </c>
      <c r="D223" s="36"/>
      <c r="E223" s="37"/>
      <c r="F223" s="88" t="s">
        <v>95</v>
      </c>
      <c r="G223" s="66">
        <v>6.37</v>
      </c>
      <c r="H223" s="65"/>
      <c r="I223" s="67">
        <f t="shared" si="7"/>
        <v>0</v>
      </c>
      <c r="J223" s="70"/>
      <c r="K223" s="65"/>
      <c r="L223" s="63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16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ht="15.75" hidden="1" customHeight="1">
      <c r="A224" s="30" t="s">
        <v>213</v>
      </c>
      <c r="B224" s="34">
        <f t="array" ref="B224">SUM(H224:I224*$H$24:$I$24)</f>
        <v>0</v>
      </c>
      <c r="C224" s="87" t="s">
        <v>215</v>
      </c>
      <c r="D224" s="36"/>
      <c r="E224" s="37"/>
      <c r="F224" s="88" t="s">
        <v>95</v>
      </c>
      <c r="G224" s="66">
        <v>4.38</v>
      </c>
      <c r="H224" s="65"/>
      <c r="I224" s="67">
        <f t="shared" si="7"/>
        <v>0</v>
      </c>
      <c r="J224" s="70"/>
      <c r="K224" s="65"/>
      <c r="L224" s="63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16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ht="15.75" hidden="1" customHeight="1">
      <c r="A225" s="30" t="s">
        <v>213</v>
      </c>
      <c r="B225" s="34">
        <f t="array" ref="B225">SUM(H225:I225*$H$24:$I$24)</f>
        <v>0</v>
      </c>
      <c r="C225" s="87" t="s">
        <v>216</v>
      </c>
      <c r="D225" s="36"/>
      <c r="E225" s="37"/>
      <c r="F225" s="88" t="s">
        <v>95</v>
      </c>
      <c r="G225" s="66">
        <v>2.85</v>
      </c>
      <c r="H225" s="65"/>
      <c r="I225" s="67">
        <f t="shared" si="7"/>
        <v>0</v>
      </c>
      <c r="J225" s="70"/>
      <c r="K225" s="65"/>
      <c r="L225" s="63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16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ht="15.75" hidden="1" customHeight="1">
      <c r="A226" s="30" t="s">
        <v>213</v>
      </c>
      <c r="B226" s="34">
        <f t="array" ref="B226">SUM(H226:I226*$H$24:$I$24)</f>
        <v>0</v>
      </c>
      <c r="C226" s="87" t="s">
        <v>217</v>
      </c>
      <c r="D226" s="36"/>
      <c r="E226" s="37"/>
      <c r="F226" s="88" t="s">
        <v>95</v>
      </c>
      <c r="G226" s="66">
        <v>3.3960000000000004</v>
      </c>
      <c r="H226" s="65"/>
      <c r="I226" s="67">
        <f t="shared" si="7"/>
        <v>0</v>
      </c>
      <c r="J226" s="70"/>
      <c r="K226" s="65"/>
      <c r="L226" s="63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16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ht="15.75" hidden="1" customHeight="1">
      <c r="A227" s="30" t="s">
        <v>213</v>
      </c>
      <c r="B227" s="34">
        <f t="array" ref="B227">SUM(H227:I227*$H$24:$I$24)</f>
        <v>0</v>
      </c>
      <c r="C227" s="87" t="s">
        <v>218</v>
      </c>
      <c r="D227" s="36"/>
      <c r="E227" s="37"/>
      <c r="F227" s="88" t="s">
        <v>95</v>
      </c>
      <c r="G227" s="66">
        <v>10.590000000000002</v>
      </c>
      <c r="H227" s="65"/>
      <c r="I227" s="67">
        <f t="shared" si="7"/>
        <v>0</v>
      </c>
      <c r="J227" s="70"/>
      <c r="K227" s="65"/>
      <c r="L227" s="63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16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ht="15.75" hidden="1" customHeight="1">
      <c r="A228" s="30" t="s">
        <v>213</v>
      </c>
      <c r="B228" s="34">
        <f t="array" ref="B228">SUM(H228:I228*$H$24:$I$24)</f>
        <v>0</v>
      </c>
      <c r="C228" s="95"/>
      <c r="D228" s="36"/>
      <c r="E228" s="37"/>
      <c r="F228" s="91"/>
      <c r="G228" s="66"/>
      <c r="H228" s="65"/>
      <c r="I228" s="67">
        <f t="shared" si="7"/>
        <v>0</v>
      </c>
      <c r="J228" s="70"/>
      <c r="K228" s="65"/>
      <c r="L228" s="63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16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ht="15.75" hidden="1" customHeight="1">
      <c r="A229" s="30" t="s">
        <v>213</v>
      </c>
      <c r="B229" s="34">
        <f t="array" ref="B229">SUM(H229:I229*$H$24:$I$24)</f>
        <v>0</v>
      </c>
      <c r="C229" s="95"/>
      <c r="D229" s="36"/>
      <c r="E229" s="37"/>
      <c r="F229" s="91"/>
      <c r="G229" s="66"/>
      <c r="H229" s="65"/>
      <c r="I229" s="67">
        <f t="shared" si="7"/>
        <v>0</v>
      </c>
      <c r="J229" s="70"/>
      <c r="K229" s="65"/>
      <c r="L229" s="63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16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ht="15.75" hidden="1" customHeight="1">
      <c r="A230" s="30" t="s">
        <v>213</v>
      </c>
      <c r="B230" s="34">
        <f t="array" ref="B230">SUM(H230:I230*$H$24:$I$24)</f>
        <v>0</v>
      </c>
      <c r="C230" s="95"/>
      <c r="D230" s="36"/>
      <c r="E230" s="37"/>
      <c r="F230" s="91"/>
      <c r="G230" s="66"/>
      <c r="H230" s="65"/>
      <c r="I230" s="67">
        <f t="shared" si="7"/>
        <v>0</v>
      </c>
      <c r="J230" s="70"/>
      <c r="K230" s="65"/>
      <c r="L230" s="63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16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ht="15.75" hidden="1" customHeight="1">
      <c r="A231" s="30" t="s">
        <v>213</v>
      </c>
      <c r="B231" s="34">
        <f t="array" ref="B231">SUM(H231:I231*$H$24:$I$24)</f>
        <v>0</v>
      </c>
      <c r="C231" s="87" t="s">
        <v>219</v>
      </c>
      <c r="D231" s="36"/>
      <c r="E231" s="37"/>
      <c r="F231" s="88" t="s">
        <v>220</v>
      </c>
      <c r="G231" s="66">
        <f>2421/1000*1.28</f>
        <v>3.09888</v>
      </c>
      <c r="H231" s="65"/>
      <c r="I231" s="67">
        <f t="shared" si="7"/>
        <v>0</v>
      </c>
      <c r="J231" s="70"/>
      <c r="K231" s="65"/>
      <c r="L231" s="63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16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ht="15.75" hidden="1" customHeight="1">
      <c r="A232" s="30" t="s">
        <v>213</v>
      </c>
      <c r="B232" s="34">
        <f t="array" ref="B232">SUM(H232:I232*$H$24:$I$24)</f>
        <v>0</v>
      </c>
      <c r="C232" s="87" t="s">
        <v>221</v>
      </c>
      <c r="D232" s="36"/>
      <c r="E232" s="37"/>
      <c r="F232" s="88" t="s">
        <v>222</v>
      </c>
      <c r="G232" s="66">
        <v>1.9</v>
      </c>
      <c r="H232" s="65"/>
      <c r="I232" s="67">
        <f t="shared" si="7"/>
        <v>0</v>
      </c>
      <c r="J232" s="70"/>
      <c r="K232" s="65"/>
      <c r="L232" s="63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16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ht="15.75" hidden="1" customHeight="1">
      <c r="A233" s="30" t="s">
        <v>213</v>
      </c>
      <c r="B233" s="34">
        <f t="array" ref="B233">SUM(H233:I233*$H$24:$I$24)</f>
        <v>0</v>
      </c>
      <c r="C233" s="87" t="s">
        <v>223</v>
      </c>
      <c r="D233" s="36"/>
      <c r="E233" s="37"/>
      <c r="F233" s="88" t="s">
        <v>222</v>
      </c>
      <c r="G233" s="66">
        <v>1.74</v>
      </c>
      <c r="H233" s="65"/>
      <c r="I233" s="67">
        <f t="shared" si="7"/>
        <v>0</v>
      </c>
      <c r="J233" s="70"/>
      <c r="K233" s="65"/>
      <c r="L233" s="63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16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ht="15.75" hidden="1" customHeight="1">
      <c r="A234" s="30" t="s">
        <v>213</v>
      </c>
      <c r="B234" s="34">
        <f t="array" ref="B234">SUM(H234:I234*$H$24:$I$24)</f>
        <v>0</v>
      </c>
      <c r="C234" s="95"/>
      <c r="D234" s="36"/>
      <c r="E234" s="37"/>
      <c r="F234" s="91"/>
      <c r="G234" s="66"/>
      <c r="H234" s="65"/>
      <c r="I234" s="67">
        <f t="shared" si="7"/>
        <v>0</v>
      </c>
      <c r="J234" s="70"/>
      <c r="K234" s="65"/>
      <c r="L234" s="63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16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ht="15.75" customHeight="1">
      <c r="A235" s="158" t="s">
        <v>213</v>
      </c>
      <c r="B235" s="152">
        <f t="array" ref="B235">SUM(H235:I235*$H$24:$I$24)</f>
        <v>808</v>
      </c>
      <c r="C235" s="159" t="s">
        <v>224</v>
      </c>
      <c r="D235" s="36"/>
      <c r="E235" s="37"/>
      <c r="F235" s="160" t="s">
        <v>225</v>
      </c>
      <c r="G235" s="161">
        <v>100.0</v>
      </c>
      <c r="H235" s="162">
        <v>8.0</v>
      </c>
      <c r="I235" s="156">
        <f t="shared" si="7"/>
        <v>800</v>
      </c>
      <c r="J235" s="147"/>
      <c r="K235" s="148"/>
      <c r="L235" s="149"/>
      <c r="M235" s="150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51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</row>
    <row r="236" ht="15.75" hidden="1" customHeight="1">
      <c r="A236" s="30" t="s">
        <v>213</v>
      </c>
      <c r="B236" s="34">
        <f t="array" ref="B236">SUM(H236:I236*$H$24:$I$24)</f>
        <v>0</v>
      </c>
      <c r="C236" s="95"/>
      <c r="D236" s="36"/>
      <c r="E236" s="37"/>
      <c r="F236" s="91"/>
      <c r="G236" s="66"/>
      <c r="H236" s="65"/>
      <c r="I236" s="67">
        <f t="shared" si="7"/>
        <v>0</v>
      </c>
      <c r="J236" s="70"/>
      <c r="K236" s="65"/>
      <c r="L236" s="63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16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ht="15.75" hidden="1" customHeight="1">
      <c r="A237" s="30" t="s">
        <v>213</v>
      </c>
      <c r="B237" s="34">
        <f t="array" ref="B237">SUM(H237:I237*$H$24:$I$24)</f>
        <v>0</v>
      </c>
      <c r="C237" s="87" t="s">
        <v>226</v>
      </c>
      <c r="D237" s="36"/>
      <c r="E237" s="37"/>
      <c r="F237" s="88" t="s">
        <v>220</v>
      </c>
      <c r="G237" s="66">
        <f>2783*1.22/1000</f>
        <v>3.39526</v>
      </c>
      <c r="H237" s="65"/>
      <c r="I237" s="67">
        <f t="shared" si="7"/>
        <v>0</v>
      </c>
      <c r="J237" s="70"/>
      <c r="K237" s="65"/>
      <c r="L237" s="63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16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ht="15.75" hidden="1" customHeight="1">
      <c r="A238" s="30" t="s">
        <v>213</v>
      </c>
      <c r="B238" s="34">
        <f t="array" ref="B238">SUM(H238:I238*$H$24:$I$24)</f>
        <v>0</v>
      </c>
      <c r="C238" s="87" t="s">
        <v>227</v>
      </c>
      <c r="D238" s="36"/>
      <c r="E238" s="37"/>
      <c r="F238" s="88" t="s">
        <v>220</v>
      </c>
      <c r="G238" s="66">
        <f>2026*1.13/1000</f>
        <v>2.28938</v>
      </c>
      <c r="H238" s="65"/>
      <c r="I238" s="67">
        <f t="shared" si="7"/>
        <v>0</v>
      </c>
      <c r="J238" s="70"/>
      <c r="K238" s="65"/>
      <c r="L238" s="63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16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ht="15.75" hidden="1" customHeight="1">
      <c r="A239" s="30" t="s">
        <v>213</v>
      </c>
      <c r="B239" s="34">
        <f t="array" ref="B239">SUM(H239:I239*$H$24:$I$24)</f>
        <v>0</v>
      </c>
      <c r="C239" s="87" t="s">
        <v>228</v>
      </c>
      <c r="D239" s="36"/>
      <c r="E239" s="37"/>
      <c r="F239" s="88" t="s">
        <v>220</v>
      </c>
      <c r="G239" s="66">
        <f>1.183*1.15</f>
        <v>1.36045</v>
      </c>
      <c r="H239" s="65"/>
      <c r="I239" s="67">
        <f t="shared" si="7"/>
        <v>0</v>
      </c>
      <c r="J239" s="70"/>
      <c r="K239" s="65"/>
      <c r="L239" s="63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16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ht="15.75" hidden="1" customHeight="1">
      <c r="A240" s="30" t="s">
        <v>213</v>
      </c>
      <c r="B240" s="34">
        <f t="array" ref="B240">SUM(H240:I240*$H$24:$I$24)</f>
        <v>0</v>
      </c>
      <c r="C240" s="95"/>
      <c r="D240" s="36"/>
      <c r="E240" s="37"/>
      <c r="F240" s="91"/>
      <c r="G240" s="66"/>
      <c r="H240" s="65"/>
      <c r="I240" s="67">
        <f t="shared" si="7"/>
        <v>0</v>
      </c>
      <c r="J240" s="70"/>
      <c r="K240" s="65"/>
      <c r="L240" s="63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16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ht="15.75" hidden="1" customHeight="1">
      <c r="A241" s="30" t="s">
        <v>213</v>
      </c>
      <c r="B241" s="34">
        <f t="array" ref="B241">SUM(H241:I241*$H$24:$I$24)</f>
        <v>0</v>
      </c>
      <c r="C241" s="95"/>
      <c r="D241" s="36"/>
      <c r="E241" s="37"/>
      <c r="F241" s="91"/>
      <c r="G241" s="66"/>
      <c r="H241" s="65"/>
      <c r="I241" s="67">
        <f t="shared" si="7"/>
        <v>0</v>
      </c>
      <c r="J241" s="70"/>
      <c r="K241" s="65"/>
      <c r="L241" s="63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16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ht="15.75" hidden="1" customHeight="1">
      <c r="A242" s="30" t="s">
        <v>213</v>
      </c>
      <c r="B242" s="34">
        <f t="array" ref="B242">SUM(H242:I242*$H$24:$I$24)</f>
        <v>0</v>
      </c>
      <c r="C242" s="95"/>
      <c r="D242" s="36"/>
      <c r="E242" s="37"/>
      <c r="F242" s="91"/>
      <c r="G242" s="66"/>
      <c r="H242" s="65"/>
      <c r="I242" s="67">
        <f t="shared" si="7"/>
        <v>0</v>
      </c>
      <c r="J242" s="70"/>
      <c r="K242" s="65"/>
      <c r="L242" s="63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16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ht="15.75" hidden="1" customHeight="1">
      <c r="A243" s="30" t="s">
        <v>213</v>
      </c>
      <c r="B243" s="34">
        <f t="array" ref="B243">SUM(H243:I243*$H$24:$I$24)</f>
        <v>0</v>
      </c>
      <c r="C243" s="95"/>
      <c r="D243" s="36"/>
      <c r="E243" s="37"/>
      <c r="F243" s="91"/>
      <c r="G243" s="66"/>
      <c r="H243" s="65"/>
      <c r="I243" s="67">
        <f t="shared" si="7"/>
        <v>0</v>
      </c>
      <c r="J243" s="70"/>
      <c r="K243" s="65"/>
      <c r="L243" s="63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16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ht="15.75" hidden="1" customHeight="1">
      <c r="A244" s="30" t="s">
        <v>213</v>
      </c>
      <c r="B244" s="34">
        <f t="array" ref="B244">SUM(H244:I244*$H$24:$I$24)</f>
        <v>0</v>
      </c>
      <c r="C244" s="87" t="s">
        <v>229</v>
      </c>
      <c r="D244" s="36"/>
      <c r="E244" s="37"/>
      <c r="F244" s="88" t="s">
        <v>220</v>
      </c>
      <c r="G244" s="66">
        <v>2.570525</v>
      </c>
      <c r="H244" s="65"/>
      <c r="I244" s="67">
        <f t="shared" si="7"/>
        <v>0</v>
      </c>
      <c r="J244" s="70"/>
      <c r="K244" s="65"/>
      <c r="L244" s="63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16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ht="15.75" hidden="1" customHeight="1">
      <c r="A245" s="30" t="s">
        <v>213</v>
      </c>
      <c r="B245" s="34">
        <f t="array" ref="B245">SUM(H245:I245*$H$24:$I$24)</f>
        <v>0</v>
      </c>
      <c r="C245" s="87" t="s">
        <v>230</v>
      </c>
      <c r="D245" s="36"/>
      <c r="E245" s="37"/>
      <c r="F245" s="88" t="s">
        <v>220</v>
      </c>
      <c r="G245" s="66">
        <v>6.533333333333333</v>
      </c>
      <c r="H245" s="65"/>
      <c r="I245" s="67">
        <f t="shared" si="7"/>
        <v>0</v>
      </c>
      <c r="J245" s="70"/>
      <c r="K245" s="65"/>
      <c r="L245" s="63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16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ht="15.75" hidden="1" customHeight="1">
      <c r="A246" s="30" t="s">
        <v>213</v>
      </c>
      <c r="B246" s="34">
        <f t="array" ref="B246">SUM(H246:I246*$H$24:$I$24)</f>
        <v>0</v>
      </c>
      <c r="C246" s="87" t="s">
        <v>231</v>
      </c>
      <c r="D246" s="36"/>
      <c r="E246" s="37"/>
      <c r="F246" s="88" t="s">
        <v>220</v>
      </c>
      <c r="G246" s="66">
        <v>8.214285714285714</v>
      </c>
      <c r="H246" s="65"/>
      <c r="I246" s="67">
        <f t="shared" si="7"/>
        <v>0</v>
      </c>
      <c r="J246" s="70"/>
      <c r="K246" s="65"/>
      <c r="L246" s="63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16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ht="15.75" customHeight="1">
      <c r="A247" s="30" t="s">
        <v>213</v>
      </c>
      <c r="B247" s="34">
        <f t="array" ref="B247">SUM(H247:I247*$H$24:$I$24)</f>
        <v>2000</v>
      </c>
      <c r="C247" s="159" t="s">
        <v>232</v>
      </c>
      <c r="D247" s="36"/>
      <c r="E247" s="37"/>
      <c r="F247" s="160" t="s">
        <v>222</v>
      </c>
      <c r="G247" s="155">
        <v>7.0</v>
      </c>
      <c r="H247" s="148">
        <v>250.0</v>
      </c>
      <c r="I247" s="156">
        <f t="shared" si="7"/>
        <v>1750</v>
      </c>
      <c r="J247" s="70"/>
      <c r="K247" s="65"/>
      <c r="L247" s="63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16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ht="15.75" customHeight="1">
      <c r="A248" s="30" t="s">
        <v>213</v>
      </c>
      <c r="B248" s="34">
        <f t="array" ref="B248">SUM(H248:I248*$H$24:$I$24)</f>
        <v>1755</v>
      </c>
      <c r="C248" s="159" t="s">
        <v>233</v>
      </c>
      <c r="D248" s="36"/>
      <c r="E248" s="37"/>
      <c r="F248" s="160" t="s">
        <v>220</v>
      </c>
      <c r="G248" s="155">
        <v>10.7</v>
      </c>
      <c r="H248" s="148">
        <v>150.0</v>
      </c>
      <c r="I248" s="156">
        <f t="shared" si="7"/>
        <v>1605</v>
      </c>
      <c r="J248" s="70"/>
      <c r="K248" s="65"/>
      <c r="L248" s="63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16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ht="15.75" hidden="1" customHeight="1">
      <c r="A249" s="30" t="s">
        <v>213</v>
      </c>
      <c r="B249" s="34">
        <f t="array" ref="B249">SUM(H249:I249*$H$24:$I$24)</f>
        <v>0</v>
      </c>
      <c r="C249" s="95"/>
      <c r="D249" s="36"/>
      <c r="E249" s="37"/>
      <c r="F249" s="91"/>
      <c r="G249" s="66"/>
      <c r="H249" s="65"/>
      <c r="I249" s="67">
        <f t="shared" si="7"/>
        <v>0</v>
      </c>
      <c r="J249" s="70"/>
      <c r="K249" s="65"/>
      <c r="L249" s="63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16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ht="15.75" hidden="1" customHeight="1">
      <c r="A250" s="30" t="s">
        <v>213</v>
      </c>
      <c r="B250" s="34">
        <f t="array" ref="B250">SUM(H250:I250*$H$24:$I$24)</f>
        <v>0</v>
      </c>
      <c r="C250" s="87" t="s">
        <v>234</v>
      </c>
      <c r="D250" s="36"/>
      <c r="E250" s="37"/>
      <c r="F250" s="88" t="s">
        <v>222</v>
      </c>
      <c r="G250" s="66">
        <f>1745/1000</f>
        <v>1.745</v>
      </c>
      <c r="H250" s="65"/>
      <c r="I250" s="67">
        <f t="shared" si="7"/>
        <v>0</v>
      </c>
      <c r="J250" s="70"/>
      <c r="K250" s="65"/>
      <c r="L250" s="63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16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ht="15.75" hidden="1" customHeight="1">
      <c r="A251" s="30" t="s">
        <v>213</v>
      </c>
      <c r="B251" s="34">
        <f t="array" ref="B251">SUM(H251:I251*$H$24:$I$24)</f>
        <v>0</v>
      </c>
      <c r="C251" s="95"/>
      <c r="D251" s="36"/>
      <c r="E251" s="37"/>
      <c r="F251" s="91"/>
      <c r="G251" s="66"/>
      <c r="H251" s="65"/>
      <c r="I251" s="67">
        <f t="shared" si="7"/>
        <v>0</v>
      </c>
      <c r="J251" s="70"/>
      <c r="K251" s="65"/>
      <c r="L251" s="63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16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ht="15.75" customHeight="1">
      <c r="A252" s="164"/>
      <c r="B252" s="152">
        <f t="array" ref="B252">SUM(H252:I252*$H$24:$I$24)</f>
        <v>280</v>
      </c>
      <c r="C252" s="159" t="s">
        <v>221</v>
      </c>
      <c r="D252" s="36"/>
      <c r="E252" s="37"/>
      <c r="F252" s="160" t="s">
        <v>235</v>
      </c>
      <c r="G252" s="155">
        <v>1.8</v>
      </c>
      <c r="H252" s="148">
        <v>100.0</v>
      </c>
      <c r="I252" s="156">
        <v>180.0</v>
      </c>
      <c r="J252" s="147"/>
      <c r="K252" s="148"/>
      <c r="L252" s="149"/>
      <c r="M252" s="150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51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</row>
    <row r="253" ht="15.75" customHeight="1">
      <c r="A253" s="158" t="s">
        <v>213</v>
      </c>
      <c r="B253" s="152">
        <f t="array" ref="B253">SUM(H253:I253*$H$24:$I$24)</f>
        <v>112</v>
      </c>
      <c r="C253" s="159" t="s">
        <v>236</v>
      </c>
      <c r="D253" s="36"/>
      <c r="E253" s="37"/>
      <c r="F253" s="160" t="s">
        <v>222</v>
      </c>
      <c r="G253" s="155">
        <v>55.0</v>
      </c>
      <c r="H253" s="148">
        <v>2.0</v>
      </c>
      <c r="I253" s="156">
        <f t="shared" ref="I253:I259" si="8">G253*H253</f>
        <v>110</v>
      </c>
      <c r="J253" s="147"/>
      <c r="K253" s="148"/>
      <c r="L253" s="149"/>
      <c r="M253" s="150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51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</row>
    <row r="254" ht="15.75" hidden="1" customHeight="1">
      <c r="A254" s="30" t="s">
        <v>213</v>
      </c>
      <c r="B254" s="34">
        <f t="array" ref="B254">SUM(H254:I254*$H$24:$I$24)</f>
        <v>0</v>
      </c>
      <c r="C254" s="95"/>
      <c r="D254" s="36"/>
      <c r="E254" s="37"/>
      <c r="F254" s="91"/>
      <c r="G254" s="66"/>
      <c r="H254" s="65"/>
      <c r="I254" s="67">
        <f t="shared" si="8"/>
        <v>0</v>
      </c>
      <c r="J254" s="70"/>
      <c r="K254" s="65"/>
      <c r="L254" s="63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16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ht="15.75" customHeight="1">
      <c r="A255" s="158" t="s">
        <v>213</v>
      </c>
      <c r="B255" s="152">
        <f t="array" ref="B255">SUM(H255:I255*$H$24:$I$24)</f>
        <v>908</v>
      </c>
      <c r="C255" s="159" t="s">
        <v>237</v>
      </c>
      <c r="D255" s="36"/>
      <c r="E255" s="37"/>
      <c r="F255" s="160" t="s">
        <v>235</v>
      </c>
      <c r="G255" s="155">
        <v>112.5</v>
      </c>
      <c r="H255" s="148">
        <v>8.0</v>
      </c>
      <c r="I255" s="156">
        <f t="shared" si="8"/>
        <v>900</v>
      </c>
      <c r="J255" s="147"/>
      <c r="K255" s="148"/>
      <c r="L255" s="149"/>
      <c r="M255" s="150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51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</row>
    <row r="256" ht="15.75" hidden="1" customHeight="1">
      <c r="A256" s="30" t="s">
        <v>238</v>
      </c>
      <c r="B256" s="34">
        <f t="array" ref="B256">SUM(H256:I256*$H$24:$I$24)</f>
        <v>0</v>
      </c>
      <c r="C256" s="87" t="s">
        <v>238</v>
      </c>
      <c r="D256" s="36"/>
      <c r="E256" s="37"/>
      <c r="F256" s="88" t="s">
        <v>220</v>
      </c>
      <c r="G256" s="66">
        <v>4.3</v>
      </c>
      <c r="H256" s="65"/>
      <c r="I256" s="67">
        <f t="shared" si="8"/>
        <v>0</v>
      </c>
      <c r="J256" s="70"/>
      <c r="K256" s="65"/>
      <c r="L256" s="63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16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ht="15.75" customHeight="1">
      <c r="A257" s="158" t="s">
        <v>213</v>
      </c>
      <c r="B257" s="152">
        <f t="array" ref="B257">SUM(H257:I257*$H$24:$I$24)</f>
        <v>930</v>
      </c>
      <c r="C257" s="159" t="s">
        <v>239</v>
      </c>
      <c r="D257" s="36"/>
      <c r="E257" s="37"/>
      <c r="F257" s="160" t="s">
        <v>220</v>
      </c>
      <c r="G257" s="155">
        <v>30.0</v>
      </c>
      <c r="H257" s="148">
        <v>30.0</v>
      </c>
      <c r="I257" s="156">
        <f t="shared" si="8"/>
        <v>900</v>
      </c>
      <c r="J257" s="147"/>
      <c r="K257" s="148"/>
      <c r="L257" s="149"/>
      <c r="M257" s="150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51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</row>
    <row r="258" ht="15.75" hidden="1" customHeight="1">
      <c r="A258" s="30" t="s">
        <v>213</v>
      </c>
      <c r="B258" s="34">
        <f t="array" ref="B258">SUM(H258:I258*$H$24:$I$24)</f>
        <v>0</v>
      </c>
      <c r="C258" s="87" t="s">
        <v>240</v>
      </c>
      <c r="D258" s="36"/>
      <c r="E258" s="37"/>
      <c r="F258" s="88" t="s">
        <v>220</v>
      </c>
      <c r="G258" s="66">
        <f>2791*1.19/1000</f>
        <v>3.32129</v>
      </c>
      <c r="H258" s="65"/>
      <c r="I258" s="67">
        <f t="shared" si="8"/>
        <v>0</v>
      </c>
      <c r="J258" s="70"/>
      <c r="K258" s="65"/>
      <c r="L258" s="63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16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ht="15.75" hidden="1" customHeight="1">
      <c r="A259" s="30" t="s">
        <v>213</v>
      </c>
      <c r="B259" s="34">
        <f t="array" ref="B259">SUM(H259:I259*$H$24:$I$24)</f>
        <v>0</v>
      </c>
      <c r="C259" s="87" t="s">
        <v>241</v>
      </c>
      <c r="D259" s="36"/>
      <c r="E259" s="37"/>
      <c r="F259" s="88" t="s">
        <v>220</v>
      </c>
      <c r="G259" s="66">
        <v>1.7</v>
      </c>
      <c r="H259" s="65"/>
      <c r="I259" s="67">
        <f t="shared" si="8"/>
        <v>0</v>
      </c>
      <c r="J259" s="70"/>
      <c r="K259" s="65"/>
      <c r="L259" s="63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16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ht="19.5" customHeight="1">
      <c r="A260" s="41">
        <v>9999.0</v>
      </c>
      <c r="B260" s="34">
        <f>SUM(B222:B259)</f>
        <v>6793</v>
      </c>
      <c r="C260" s="101" t="s">
        <v>242</v>
      </c>
      <c r="D260" s="50"/>
      <c r="E260" s="51"/>
      <c r="F260" s="102"/>
      <c r="G260" s="103"/>
      <c r="H260" s="106">
        <f>SUMPRODUCT(H222:H259,$G$222:$G$259)*H24</f>
        <v>6245</v>
      </c>
      <c r="I260" s="105">
        <f>SUM(I222:I259)</f>
        <v>6245</v>
      </c>
      <c r="J260" s="165"/>
      <c r="K260" s="166"/>
      <c r="L260" s="167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16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ht="15.75" hidden="1" customHeight="1">
      <c r="A261" s="30" t="s">
        <v>213</v>
      </c>
      <c r="B261" s="34">
        <f t="array" ref="B261">SUM(H261:I261*$H$24:$I$24)</f>
        <v>0</v>
      </c>
      <c r="C261" s="85"/>
      <c r="D261" s="24"/>
      <c r="E261" s="25"/>
      <c r="F261" s="86"/>
      <c r="G261" s="58"/>
      <c r="H261" s="57"/>
      <c r="I261" s="60">
        <f t="shared" ref="I261:I284" si="9">G261*H261</f>
        <v>0</v>
      </c>
      <c r="J261" s="70"/>
      <c r="K261" s="65"/>
      <c r="L261" s="63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16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ht="15.75" hidden="1" customHeight="1">
      <c r="A262" s="30" t="s">
        <v>243</v>
      </c>
      <c r="B262" s="34">
        <f t="array" ref="B262">SUM(H262:I262*$H$24:$I$24)</f>
        <v>0</v>
      </c>
      <c r="C262" s="168" t="s">
        <v>244</v>
      </c>
      <c r="D262" s="36"/>
      <c r="E262" s="37"/>
      <c r="F262" s="91"/>
      <c r="G262" s="66"/>
      <c r="H262" s="65"/>
      <c r="I262" s="67">
        <f t="shared" si="9"/>
        <v>0</v>
      </c>
      <c r="J262" s="70"/>
      <c r="K262" s="65"/>
      <c r="L262" s="63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16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ht="15.75" hidden="1" customHeight="1">
      <c r="A263" s="30" t="s">
        <v>243</v>
      </c>
      <c r="B263" s="34">
        <f t="array" ref="B263">SUM(H263:I263*$H$24:$I$24)</f>
        <v>0</v>
      </c>
      <c r="C263" s="87" t="s">
        <v>245</v>
      </c>
      <c r="D263" s="36"/>
      <c r="E263" s="37"/>
      <c r="F263" s="88" t="s">
        <v>220</v>
      </c>
      <c r="G263" s="66">
        <v>666.6800000000001</v>
      </c>
      <c r="H263" s="65"/>
      <c r="I263" s="67">
        <f t="shared" si="9"/>
        <v>0</v>
      </c>
      <c r="J263" s="70"/>
      <c r="K263" s="65"/>
      <c r="L263" s="63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16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ht="15.75" hidden="1" customHeight="1">
      <c r="A264" s="30" t="s">
        <v>243</v>
      </c>
      <c r="B264" s="34">
        <f t="array" ref="B264">SUM(H264:I264*$H$24:$I$24)</f>
        <v>0</v>
      </c>
      <c r="C264" s="87" t="s">
        <v>246</v>
      </c>
      <c r="D264" s="36"/>
      <c r="E264" s="37"/>
      <c r="F264" s="88" t="s">
        <v>220</v>
      </c>
      <c r="G264" s="66">
        <f>343/2</f>
        <v>171.5</v>
      </c>
      <c r="H264" s="65"/>
      <c r="I264" s="67">
        <f t="shared" si="9"/>
        <v>0</v>
      </c>
      <c r="J264" s="70"/>
      <c r="K264" s="65"/>
      <c r="L264" s="63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16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ht="15.75" hidden="1" customHeight="1">
      <c r="A265" s="30" t="s">
        <v>243</v>
      </c>
      <c r="B265" s="34">
        <f t="array" ref="B265">SUM(H265:I265*$H$24:$I$24)</f>
        <v>0</v>
      </c>
      <c r="C265" s="87" t="s">
        <v>247</v>
      </c>
      <c r="D265" s="36"/>
      <c r="E265" s="37"/>
      <c r="F265" s="88" t="s">
        <v>222</v>
      </c>
      <c r="G265" s="66">
        <f>116/2</f>
        <v>58</v>
      </c>
      <c r="H265" s="65"/>
      <c r="I265" s="67">
        <f t="shared" si="9"/>
        <v>0</v>
      </c>
      <c r="J265" s="70"/>
      <c r="K265" s="65"/>
      <c r="L265" s="63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16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ht="15.75" hidden="1" customHeight="1">
      <c r="A266" s="30" t="s">
        <v>243</v>
      </c>
      <c r="B266" s="34">
        <f t="array" ref="B266">SUM(H266:I266*$H$24:$I$24)</f>
        <v>0</v>
      </c>
      <c r="C266" s="87" t="s">
        <v>248</v>
      </c>
      <c r="D266" s="36"/>
      <c r="E266" s="37"/>
      <c r="F266" s="88" t="s">
        <v>222</v>
      </c>
      <c r="G266" s="66">
        <f>657/2</f>
        <v>328.5</v>
      </c>
      <c r="H266" s="65"/>
      <c r="I266" s="67">
        <f t="shared" si="9"/>
        <v>0</v>
      </c>
      <c r="J266" s="70"/>
      <c r="K266" s="65"/>
      <c r="L266" s="63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16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ht="15.75" hidden="1" customHeight="1">
      <c r="A267" s="30" t="s">
        <v>243</v>
      </c>
      <c r="B267" s="34">
        <f t="array" ref="B267">SUM(H267:I267*$H$24:$I$24)</f>
        <v>0</v>
      </c>
      <c r="C267" s="87" t="s">
        <v>249</v>
      </c>
      <c r="D267" s="36"/>
      <c r="E267" s="37"/>
      <c r="F267" s="88" t="s">
        <v>220</v>
      </c>
      <c r="G267" s="66">
        <f>292/2</f>
        <v>146</v>
      </c>
      <c r="H267" s="65"/>
      <c r="I267" s="67">
        <f t="shared" si="9"/>
        <v>0</v>
      </c>
      <c r="J267" s="70"/>
      <c r="K267" s="65"/>
      <c r="L267" s="63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16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ht="15.75" hidden="1" customHeight="1">
      <c r="A268" s="30" t="s">
        <v>243</v>
      </c>
      <c r="B268" s="34">
        <f t="array" ref="B268">SUM(H268:I268*$H$24:$I$24)</f>
        <v>0</v>
      </c>
      <c r="C268" s="87" t="s">
        <v>250</v>
      </c>
      <c r="D268" s="36"/>
      <c r="E268" s="37"/>
      <c r="F268" s="88" t="s">
        <v>220</v>
      </c>
      <c r="G268" s="66">
        <f>152/2</f>
        <v>76</v>
      </c>
      <c r="H268" s="65"/>
      <c r="I268" s="67">
        <f t="shared" si="9"/>
        <v>0</v>
      </c>
      <c r="J268" s="70"/>
      <c r="K268" s="65"/>
      <c r="L268" s="63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16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ht="15.75" hidden="1" customHeight="1">
      <c r="A269" s="30" t="s">
        <v>243</v>
      </c>
      <c r="B269" s="34">
        <f t="array" ref="B269">SUM(H269:I269*$H$24:$I$24)</f>
        <v>0</v>
      </c>
      <c r="C269" s="87" t="s">
        <v>251</v>
      </c>
      <c r="D269" s="36"/>
      <c r="E269" s="37"/>
      <c r="F269" s="88" t="s">
        <v>220</v>
      </c>
      <c r="G269" s="66">
        <f>294/2</f>
        <v>147</v>
      </c>
      <c r="H269" s="65"/>
      <c r="I269" s="67">
        <f t="shared" si="9"/>
        <v>0</v>
      </c>
      <c r="J269" s="70"/>
      <c r="K269" s="65"/>
      <c r="L269" s="63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16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ht="15.75" hidden="1" customHeight="1">
      <c r="A270" s="30" t="s">
        <v>243</v>
      </c>
      <c r="B270" s="34">
        <f t="array" ref="B270">SUM(H270:I270*$H$24:$I$24)</f>
        <v>0</v>
      </c>
      <c r="C270" s="87" t="s">
        <v>252</v>
      </c>
      <c r="D270" s="36"/>
      <c r="E270" s="37"/>
      <c r="F270" s="88" t="s">
        <v>220</v>
      </c>
      <c r="G270" s="66">
        <f>455/2</f>
        <v>227.5</v>
      </c>
      <c r="H270" s="65"/>
      <c r="I270" s="67">
        <f t="shared" si="9"/>
        <v>0</v>
      </c>
      <c r="J270" s="70"/>
      <c r="K270" s="65"/>
      <c r="L270" s="63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16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ht="15.75" hidden="1" customHeight="1">
      <c r="A271" s="30" t="s">
        <v>243</v>
      </c>
      <c r="B271" s="34">
        <f t="array" ref="B271">SUM(H271:I271*$H$24:$I$24)</f>
        <v>0</v>
      </c>
      <c r="C271" s="87" t="s">
        <v>253</v>
      </c>
      <c r="D271" s="36"/>
      <c r="E271" s="37"/>
      <c r="F271" s="88" t="s">
        <v>220</v>
      </c>
      <c r="G271" s="66">
        <v>97.608</v>
      </c>
      <c r="H271" s="65"/>
      <c r="I271" s="67">
        <f t="shared" si="9"/>
        <v>0</v>
      </c>
      <c r="J271" s="70"/>
      <c r="K271" s="65"/>
      <c r="L271" s="63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16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ht="15.75" hidden="1" customHeight="1">
      <c r="A272" s="30" t="s">
        <v>243</v>
      </c>
      <c r="B272" s="34">
        <f t="array" ref="B272">SUM(H272:I272*$H$24:$I$24)</f>
        <v>0</v>
      </c>
      <c r="C272" s="87" t="s">
        <v>254</v>
      </c>
      <c r="D272" s="36"/>
      <c r="E272" s="37"/>
      <c r="F272" s="88" t="s">
        <v>220</v>
      </c>
      <c r="G272" s="66">
        <v>76.44</v>
      </c>
      <c r="H272" s="65"/>
      <c r="I272" s="67">
        <f t="shared" si="9"/>
        <v>0</v>
      </c>
      <c r="J272" s="70"/>
      <c r="K272" s="65"/>
      <c r="L272" s="63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16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ht="15.75" hidden="1" customHeight="1">
      <c r="A273" s="30" t="s">
        <v>243</v>
      </c>
      <c r="B273" s="34">
        <f t="array" ref="B273">SUM(H273:I273*$H$24:$I$24)</f>
        <v>0</v>
      </c>
      <c r="C273" s="87" t="s">
        <v>255</v>
      </c>
      <c r="D273" s="36"/>
      <c r="E273" s="37"/>
      <c r="F273" s="88" t="s">
        <v>222</v>
      </c>
      <c r="G273" s="66">
        <v>260.0</v>
      </c>
      <c r="H273" s="65"/>
      <c r="I273" s="67">
        <f t="shared" si="9"/>
        <v>0</v>
      </c>
      <c r="J273" s="70"/>
      <c r="K273" s="65"/>
      <c r="L273" s="63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16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ht="15.75" hidden="1" customHeight="1">
      <c r="A274" s="30" t="s">
        <v>243</v>
      </c>
      <c r="B274" s="34">
        <f t="array" ref="B274">SUM(H274:I274*$H$24:$I$24)</f>
        <v>0</v>
      </c>
      <c r="C274" s="87" t="s">
        <v>256</v>
      </c>
      <c r="D274" s="36"/>
      <c r="E274" s="37"/>
      <c r="F274" s="88" t="s">
        <v>220</v>
      </c>
      <c r="G274" s="66">
        <v>69.0</v>
      </c>
      <c r="H274" s="65"/>
      <c r="I274" s="67">
        <f t="shared" si="9"/>
        <v>0</v>
      </c>
      <c r="J274" s="70"/>
      <c r="K274" s="65"/>
      <c r="L274" s="63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16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ht="15.75" hidden="1" customHeight="1">
      <c r="A275" s="30" t="s">
        <v>243</v>
      </c>
      <c r="B275" s="34">
        <f t="array" ref="B275">SUM(H275:I275*$H$24:$I$24)</f>
        <v>0</v>
      </c>
      <c r="C275" s="87" t="s">
        <v>257</v>
      </c>
      <c r="D275" s="36"/>
      <c r="E275" s="37"/>
      <c r="F275" s="88" t="s">
        <v>220</v>
      </c>
      <c r="G275" s="66">
        <v>339.0</v>
      </c>
      <c r="H275" s="65"/>
      <c r="I275" s="67">
        <f t="shared" si="9"/>
        <v>0</v>
      </c>
      <c r="J275" s="70"/>
      <c r="K275" s="65"/>
      <c r="L275" s="63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16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ht="15.75" hidden="1" customHeight="1">
      <c r="A276" s="30" t="s">
        <v>243</v>
      </c>
      <c r="B276" s="34">
        <f t="array" ref="B276">SUM(H276:I276*$H$24:$I$24)</f>
        <v>0</v>
      </c>
      <c r="C276" s="87" t="s">
        <v>258</v>
      </c>
      <c r="D276" s="36"/>
      <c r="E276" s="37"/>
      <c r="F276" s="88" t="s">
        <v>220</v>
      </c>
      <c r="G276" s="66">
        <v>270.0</v>
      </c>
      <c r="H276" s="65"/>
      <c r="I276" s="67">
        <f t="shared" si="9"/>
        <v>0</v>
      </c>
      <c r="J276" s="70"/>
      <c r="K276" s="65"/>
      <c r="L276" s="63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16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ht="15.75" hidden="1" customHeight="1">
      <c r="A277" s="30" t="s">
        <v>243</v>
      </c>
      <c r="B277" s="34">
        <f t="array" ref="B277">SUM(H277:I277*$H$24:$I$24)</f>
        <v>0</v>
      </c>
      <c r="C277" s="87" t="s">
        <v>259</v>
      </c>
      <c r="D277" s="36"/>
      <c r="E277" s="37"/>
      <c r="F277" s="88" t="s">
        <v>220</v>
      </c>
      <c r="G277" s="66">
        <v>17.5</v>
      </c>
      <c r="H277" s="65"/>
      <c r="I277" s="67">
        <f t="shared" si="9"/>
        <v>0</v>
      </c>
      <c r="J277" s="70"/>
      <c r="K277" s="65"/>
      <c r="L277" s="63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16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ht="15.75" hidden="1" customHeight="1">
      <c r="A278" s="30" t="s">
        <v>243</v>
      </c>
      <c r="B278" s="34">
        <f t="array" ref="B278">SUM(H278:I278*$H$24:$I$24)</f>
        <v>0</v>
      </c>
      <c r="C278" s="87" t="s">
        <v>260</v>
      </c>
      <c r="D278" s="36"/>
      <c r="E278" s="37"/>
      <c r="F278" s="88" t="s">
        <v>220</v>
      </c>
      <c r="G278" s="66">
        <v>77.0</v>
      </c>
      <c r="H278" s="65"/>
      <c r="I278" s="67">
        <f t="shared" si="9"/>
        <v>0</v>
      </c>
      <c r="J278" s="70"/>
      <c r="K278" s="65"/>
      <c r="L278" s="63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16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ht="15.75" hidden="1" customHeight="1">
      <c r="A279" s="30" t="s">
        <v>243</v>
      </c>
      <c r="B279" s="34">
        <f t="array" ref="B279">SUM(H279:I279*$H$24:$I$24)</f>
        <v>0</v>
      </c>
      <c r="C279" s="87" t="s">
        <v>261</v>
      </c>
      <c r="D279" s="36"/>
      <c r="E279" s="37"/>
      <c r="F279" s="88" t="s">
        <v>220</v>
      </c>
      <c r="G279" s="66">
        <v>186.0</v>
      </c>
      <c r="H279" s="65"/>
      <c r="I279" s="67">
        <f t="shared" si="9"/>
        <v>0</v>
      </c>
      <c r="J279" s="70"/>
      <c r="K279" s="65"/>
      <c r="L279" s="63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16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ht="15.75" hidden="1" customHeight="1">
      <c r="A280" s="30" t="s">
        <v>243</v>
      </c>
      <c r="B280" s="34">
        <f t="array" ref="B280">SUM(H280:I280*$H$24:$I$24)</f>
        <v>0</v>
      </c>
      <c r="C280" s="87" t="s">
        <v>262</v>
      </c>
      <c r="D280" s="36"/>
      <c r="E280" s="37"/>
      <c r="F280" s="88" t="s">
        <v>220</v>
      </c>
      <c r="G280" s="66">
        <v>18.0</v>
      </c>
      <c r="H280" s="65"/>
      <c r="I280" s="67">
        <f t="shared" si="9"/>
        <v>0</v>
      </c>
      <c r="J280" s="70"/>
      <c r="K280" s="65"/>
      <c r="L280" s="63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16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ht="15.75" hidden="1" customHeight="1">
      <c r="A281" s="30" t="s">
        <v>243</v>
      </c>
      <c r="B281" s="34">
        <f t="array" ref="B281">SUM(H281:I281*$H$24:$I$24)</f>
        <v>0</v>
      </c>
      <c r="C281" s="87" t="s">
        <v>263</v>
      </c>
      <c r="D281" s="36"/>
      <c r="E281" s="37"/>
      <c r="F281" s="88" t="s">
        <v>220</v>
      </c>
      <c r="G281" s="66">
        <v>625.0</v>
      </c>
      <c r="H281" s="65"/>
      <c r="I281" s="67">
        <f t="shared" si="9"/>
        <v>0</v>
      </c>
      <c r="J281" s="70"/>
      <c r="K281" s="65"/>
      <c r="L281" s="63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16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ht="15.75" hidden="1" customHeight="1">
      <c r="A282" s="30" t="s">
        <v>243</v>
      </c>
      <c r="B282" s="34">
        <f t="array" ref="B282">SUM(H282:I282*$H$24:$I$24)</f>
        <v>0</v>
      </c>
      <c r="C282" s="87" t="s">
        <v>264</v>
      </c>
      <c r="D282" s="36"/>
      <c r="E282" s="37"/>
      <c r="F282" s="88" t="s">
        <v>220</v>
      </c>
      <c r="G282" s="66">
        <v>100.0</v>
      </c>
      <c r="H282" s="65"/>
      <c r="I282" s="67">
        <f t="shared" si="9"/>
        <v>0</v>
      </c>
      <c r="J282" s="70"/>
      <c r="K282" s="65"/>
      <c r="L282" s="63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16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ht="15.75" hidden="1" customHeight="1">
      <c r="A283" s="30" t="s">
        <v>243</v>
      </c>
      <c r="B283" s="34">
        <f t="array" ref="B283">SUM(H283:I283*$H$24:$I$24)</f>
        <v>0</v>
      </c>
      <c r="C283" s="87" t="s">
        <v>265</v>
      </c>
      <c r="D283" s="36"/>
      <c r="E283" s="37"/>
      <c r="F283" s="88" t="s">
        <v>220</v>
      </c>
      <c r="G283" s="66">
        <v>60.0</v>
      </c>
      <c r="H283" s="65"/>
      <c r="I283" s="67">
        <f t="shared" si="9"/>
        <v>0</v>
      </c>
      <c r="J283" s="70"/>
      <c r="K283" s="65"/>
      <c r="L283" s="63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16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ht="15.75" hidden="1" customHeight="1">
      <c r="A284" s="30" t="s">
        <v>243</v>
      </c>
      <c r="B284" s="34">
        <f t="array" ref="B284">SUM(H284:I284*$H$24:$I$24)</f>
        <v>0</v>
      </c>
      <c r="C284" s="95"/>
      <c r="D284" s="36"/>
      <c r="E284" s="37"/>
      <c r="F284" s="91"/>
      <c r="G284" s="66"/>
      <c r="H284" s="65"/>
      <c r="I284" s="67">
        <f t="shared" si="9"/>
        <v>0</v>
      </c>
      <c r="J284" s="70"/>
      <c r="K284" s="65"/>
      <c r="L284" s="63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16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ht="15.75" hidden="1" customHeight="1">
      <c r="A285" s="41">
        <v>9999.0</v>
      </c>
      <c r="B285" s="34">
        <f>SUM(B261:B284)</f>
        <v>0</v>
      </c>
      <c r="C285" s="80" t="s">
        <v>266</v>
      </c>
      <c r="D285" s="50"/>
      <c r="E285" s="51"/>
      <c r="F285" s="81"/>
      <c r="G285" s="82"/>
      <c r="H285" s="83">
        <f>SUMPRODUCT(H262:H284,$G$262:$G$284)*H24</f>
        <v>0</v>
      </c>
      <c r="I285" s="105">
        <f>SUM(I261:I284)</f>
        <v>0</v>
      </c>
      <c r="J285" s="169"/>
      <c r="K285" s="170"/>
      <c r="L285" s="171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16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ht="15.75" hidden="1" customHeight="1">
      <c r="A286" s="30" t="s">
        <v>243</v>
      </c>
      <c r="B286" s="34">
        <f t="array" ref="B286">SUM(H286:I286*$H$24:$I$24)</f>
        <v>0</v>
      </c>
      <c r="C286" s="85"/>
      <c r="D286" s="24"/>
      <c r="E286" s="25"/>
      <c r="F286" s="86"/>
      <c r="G286" s="58"/>
      <c r="H286" s="57"/>
      <c r="I286" s="60">
        <f t="shared" ref="I286:I344" si="10">G286*H286</f>
        <v>0</v>
      </c>
      <c r="J286" s="70"/>
      <c r="K286" s="65"/>
      <c r="L286" s="63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16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ht="15.75" hidden="1" customHeight="1">
      <c r="A287" s="30" t="s">
        <v>267</v>
      </c>
      <c r="B287" s="34">
        <f t="array" ref="B287">SUM(H287:I287*$H$24:$I$24)</f>
        <v>0</v>
      </c>
      <c r="C287" s="168" t="s">
        <v>268</v>
      </c>
      <c r="D287" s="36"/>
      <c r="E287" s="37"/>
      <c r="F287" s="91"/>
      <c r="G287" s="66"/>
      <c r="H287" s="65"/>
      <c r="I287" s="67">
        <f t="shared" si="10"/>
        <v>0</v>
      </c>
      <c r="J287" s="70"/>
      <c r="K287" s="65"/>
      <c r="L287" s="63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16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ht="15.75" hidden="1" customHeight="1">
      <c r="A288" s="30" t="s">
        <v>267</v>
      </c>
      <c r="B288" s="34">
        <f t="array" ref="B288">SUM(H288:I288*$H$24:$I$24)</f>
        <v>0</v>
      </c>
      <c r="C288" s="87" t="s">
        <v>269</v>
      </c>
      <c r="D288" s="36"/>
      <c r="E288" s="37"/>
      <c r="F288" s="88" t="s">
        <v>220</v>
      </c>
      <c r="G288" s="66">
        <v>867.0</v>
      </c>
      <c r="H288" s="65"/>
      <c r="I288" s="67">
        <f t="shared" si="10"/>
        <v>0</v>
      </c>
      <c r="J288" s="70"/>
      <c r="K288" s="65"/>
      <c r="L288" s="63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16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ht="15.75" hidden="1" customHeight="1">
      <c r="A289" s="33" t="s">
        <v>270</v>
      </c>
      <c r="B289" s="34">
        <f t="array" ref="B289">SUM(H289:I289*$H$24:$I$24)</f>
        <v>0</v>
      </c>
      <c r="C289" s="87" t="s">
        <v>271</v>
      </c>
      <c r="D289" s="36"/>
      <c r="E289" s="37"/>
      <c r="F289" s="88" t="s">
        <v>220</v>
      </c>
      <c r="G289" s="66">
        <v>683.4010000000001</v>
      </c>
      <c r="H289" s="65"/>
      <c r="I289" s="67">
        <f t="shared" si="10"/>
        <v>0</v>
      </c>
      <c r="J289" s="70"/>
      <c r="K289" s="65"/>
      <c r="L289" s="63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16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ht="15.75" hidden="1" customHeight="1">
      <c r="A290" s="33" t="s">
        <v>270</v>
      </c>
      <c r="B290" s="34">
        <f t="array" ref="B290">SUM(H290:I290*$H$24:$I$24)</f>
        <v>0</v>
      </c>
      <c r="C290" s="87" t="s">
        <v>272</v>
      </c>
      <c r="D290" s="36"/>
      <c r="E290" s="37"/>
      <c r="F290" s="88" t="s">
        <v>220</v>
      </c>
      <c r="G290" s="66">
        <v>363.0</v>
      </c>
      <c r="H290" s="65"/>
      <c r="I290" s="67">
        <f t="shared" si="10"/>
        <v>0</v>
      </c>
      <c r="J290" s="70"/>
      <c r="K290" s="65"/>
      <c r="L290" s="63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16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ht="15.75" hidden="1" customHeight="1">
      <c r="A291" s="30" t="s">
        <v>267</v>
      </c>
      <c r="B291" s="34">
        <f t="array" ref="B291">SUM(H291:I291*$H$24:$I$24)</f>
        <v>0</v>
      </c>
      <c r="C291" s="87" t="s">
        <v>273</v>
      </c>
      <c r="D291" s="36"/>
      <c r="E291" s="37"/>
      <c r="F291" s="88" t="s">
        <v>220</v>
      </c>
      <c r="G291" s="66">
        <v>180.0</v>
      </c>
      <c r="H291" s="65"/>
      <c r="I291" s="67">
        <f t="shared" si="10"/>
        <v>0</v>
      </c>
      <c r="J291" s="70"/>
      <c r="K291" s="65"/>
      <c r="L291" s="63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16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ht="15.75" customHeight="1">
      <c r="A292" s="30" t="s">
        <v>267</v>
      </c>
      <c r="B292" s="34">
        <f t="array" ref="B292">SUM(H292:I292*$H$24:$I$24)</f>
        <v>82</v>
      </c>
      <c r="C292" s="159" t="s">
        <v>274</v>
      </c>
      <c r="D292" s="36"/>
      <c r="E292" s="37"/>
      <c r="F292" s="160" t="s">
        <v>235</v>
      </c>
      <c r="G292" s="155">
        <v>81.0</v>
      </c>
      <c r="H292" s="148">
        <v>1.0</v>
      </c>
      <c r="I292" s="156">
        <f t="shared" si="10"/>
        <v>81</v>
      </c>
      <c r="J292" s="70"/>
      <c r="K292" s="65"/>
      <c r="L292" s="63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16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ht="15.75" hidden="1" customHeight="1">
      <c r="A293" s="30" t="s">
        <v>267</v>
      </c>
      <c r="B293" s="34">
        <f t="array" ref="B293">SUM(H293:I293*$H$24:$I$24)</f>
        <v>0</v>
      </c>
      <c r="C293" s="87" t="s">
        <v>275</v>
      </c>
      <c r="D293" s="36"/>
      <c r="E293" s="37"/>
      <c r="F293" s="88" t="s">
        <v>220</v>
      </c>
      <c r="G293" s="66">
        <v>700.0</v>
      </c>
      <c r="H293" s="65"/>
      <c r="I293" s="67">
        <f t="shared" si="10"/>
        <v>0</v>
      </c>
      <c r="J293" s="70"/>
      <c r="K293" s="65"/>
      <c r="L293" s="63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16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ht="15.75" hidden="1" customHeight="1">
      <c r="A294" s="30" t="s">
        <v>267</v>
      </c>
      <c r="B294" s="34">
        <f t="array" ref="B294">SUM(H294:I294*$H$24:$I$24)</f>
        <v>0</v>
      </c>
      <c r="C294" s="87" t="s">
        <v>276</v>
      </c>
      <c r="D294" s="36"/>
      <c r="E294" s="37"/>
      <c r="F294" s="88" t="s">
        <v>220</v>
      </c>
      <c r="G294" s="66">
        <v>1165.0</v>
      </c>
      <c r="H294" s="65"/>
      <c r="I294" s="67">
        <f t="shared" si="10"/>
        <v>0</v>
      </c>
      <c r="J294" s="70"/>
      <c r="K294" s="65"/>
      <c r="L294" s="63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16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ht="15.75" customHeight="1">
      <c r="A295" s="30" t="s">
        <v>267</v>
      </c>
      <c r="B295" s="34">
        <f t="array" ref="B295">SUM(H295:I295*$H$24:$I$24)</f>
        <v>1760</v>
      </c>
      <c r="C295" s="159" t="s">
        <v>277</v>
      </c>
      <c r="D295" s="36"/>
      <c r="E295" s="37"/>
      <c r="F295" s="160" t="s">
        <v>220</v>
      </c>
      <c r="G295" s="155">
        <v>54.0</v>
      </c>
      <c r="H295" s="148">
        <v>32.0</v>
      </c>
      <c r="I295" s="156">
        <f t="shared" si="10"/>
        <v>1728</v>
      </c>
      <c r="J295" s="70"/>
      <c r="K295" s="65"/>
      <c r="L295" s="63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16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ht="15.75" hidden="1" customHeight="1">
      <c r="A296" s="30" t="s">
        <v>267</v>
      </c>
      <c r="B296" s="34">
        <f t="array" ref="B296">SUM(H296:I296*$H$24:$I$24)</f>
        <v>0</v>
      </c>
      <c r="C296" s="87" t="s">
        <v>278</v>
      </c>
      <c r="D296" s="36"/>
      <c r="E296" s="37"/>
      <c r="F296" s="88" t="s">
        <v>222</v>
      </c>
      <c r="G296" s="66">
        <v>89.0</v>
      </c>
      <c r="H296" s="65"/>
      <c r="I296" s="67">
        <f t="shared" si="10"/>
        <v>0</v>
      </c>
      <c r="J296" s="70"/>
      <c r="K296" s="65"/>
      <c r="L296" s="63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16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ht="15.75" hidden="1" customHeight="1">
      <c r="A297" s="33" t="s">
        <v>267</v>
      </c>
      <c r="B297" s="34">
        <f t="array" ref="B297">SUM(H297:I297*$H$24:$I$24)</f>
        <v>0</v>
      </c>
      <c r="C297" s="64" t="s">
        <v>279</v>
      </c>
      <c r="D297" s="36"/>
      <c r="E297" s="37"/>
      <c r="F297" s="88" t="s">
        <v>220</v>
      </c>
      <c r="G297" s="66">
        <v>3000.0</v>
      </c>
      <c r="H297" s="65"/>
      <c r="I297" s="67">
        <f t="shared" si="10"/>
        <v>0</v>
      </c>
      <c r="J297" s="70"/>
      <c r="K297" s="65"/>
      <c r="L297" s="63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16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ht="15.75" customHeight="1">
      <c r="A298" s="172" t="s">
        <v>267</v>
      </c>
      <c r="B298" s="152">
        <f t="array" ref="B298">SUM(H298:I298*$H$24:$I$24)</f>
        <v>504.72</v>
      </c>
      <c r="C298" s="173" t="s">
        <v>280</v>
      </c>
      <c r="D298" s="36"/>
      <c r="E298" s="37"/>
      <c r="F298" s="160" t="s">
        <v>220</v>
      </c>
      <c r="G298" s="155">
        <v>700.0</v>
      </c>
      <c r="H298" s="148">
        <v>0.72</v>
      </c>
      <c r="I298" s="156">
        <f t="shared" si="10"/>
        <v>504</v>
      </c>
      <c r="J298" s="147"/>
      <c r="K298" s="148"/>
      <c r="L298" s="149"/>
      <c r="M298" s="174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51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</row>
    <row r="299" ht="15.75" hidden="1" customHeight="1">
      <c r="A299" s="30" t="s">
        <v>267</v>
      </c>
      <c r="B299" s="34">
        <f t="array" ref="B299">SUM(H299:I299*$H$24:$I$24)</f>
        <v>0</v>
      </c>
      <c r="C299" s="87" t="s">
        <v>281</v>
      </c>
      <c r="D299" s="36"/>
      <c r="E299" s="37"/>
      <c r="F299" s="88" t="s">
        <v>220</v>
      </c>
      <c r="G299" s="66">
        <v>450.0</v>
      </c>
      <c r="H299" s="65"/>
      <c r="I299" s="67">
        <f t="shared" si="10"/>
        <v>0</v>
      </c>
      <c r="J299" s="70"/>
      <c r="K299" s="65"/>
      <c r="L299" s="63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16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ht="15.75" hidden="1" customHeight="1">
      <c r="A300" s="30" t="s">
        <v>267</v>
      </c>
      <c r="B300" s="34">
        <f t="array" ref="B300">SUM(H300:I300*$H$24:$I$24)</f>
        <v>0</v>
      </c>
      <c r="C300" s="87" t="s">
        <v>282</v>
      </c>
      <c r="D300" s="36"/>
      <c r="E300" s="37"/>
      <c r="F300" s="88" t="s">
        <v>220</v>
      </c>
      <c r="G300" s="66">
        <v>650.0</v>
      </c>
      <c r="H300" s="65"/>
      <c r="I300" s="67">
        <f t="shared" si="10"/>
        <v>0</v>
      </c>
      <c r="J300" s="70"/>
      <c r="K300" s="65"/>
      <c r="L300" s="63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16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ht="15.75" hidden="1" customHeight="1">
      <c r="A301" s="30" t="s">
        <v>267</v>
      </c>
      <c r="B301" s="34">
        <f t="array" ref="B301">SUM(H301:I301*$H$24:$I$24)</f>
        <v>0</v>
      </c>
      <c r="C301" s="87" t="s">
        <v>283</v>
      </c>
      <c r="D301" s="36"/>
      <c r="E301" s="37"/>
      <c r="F301" s="88" t="s">
        <v>220</v>
      </c>
      <c r="G301" s="66">
        <v>75.0</v>
      </c>
      <c r="H301" s="65"/>
      <c r="I301" s="67">
        <f t="shared" si="10"/>
        <v>0</v>
      </c>
      <c r="J301" s="70"/>
      <c r="K301" s="65"/>
      <c r="L301" s="63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16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ht="15.75" customHeight="1">
      <c r="A302" s="30" t="s">
        <v>267</v>
      </c>
      <c r="B302" s="34">
        <f t="array" ref="B302">SUM(H302:I302*$H$24:$I$24)</f>
        <v>682.5</v>
      </c>
      <c r="C302" s="159" t="s">
        <v>284</v>
      </c>
      <c r="D302" s="36"/>
      <c r="E302" s="37"/>
      <c r="F302" s="160" t="s">
        <v>220</v>
      </c>
      <c r="G302" s="155">
        <v>44.5</v>
      </c>
      <c r="H302" s="148">
        <v>15.0</v>
      </c>
      <c r="I302" s="156">
        <f t="shared" si="10"/>
        <v>667.5</v>
      </c>
      <c r="J302" s="70"/>
      <c r="K302" s="65"/>
      <c r="L302" s="63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16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ht="15.75" hidden="1" customHeight="1">
      <c r="A303" s="30" t="s">
        <v>267</v>
      </c>
      <c r="B303" s="34">
        <f t="array" ref="B303">SUM(H303:I303*$H$24:$I$24)</f>
        <v>0</v>
      </c>
      <c r="C303" s="87" t="s">
        <v>285</v>
      </c>
      <c r="D303" s="36"/>
      <c r="E303" s="37"/>
      <c r="F303" s="88" t="s">
        <v>220</v>
      </c>
      <c r="G303" s="66">
        <v>2372.74</v>
      </c>
      <c r="H303" s="65"/>
      <c r="I303" s="67">
        <f t="shared" si="10"/>
        <v>0</v>
      </c>
      <c r="J303" s="70"/>
      <c r="K303" s="65"/>
      <c r="L303" s="63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16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ht="15.75" hidden="1" customHeight="1">
      <c r="A304" s="30" t="s">
        <v>267</v>
      </c>
      <c r="B304" s="34">
        <f t="array" ref="B304">SUM(H304:I304*$H$24:$I$24)</f>
        <v>0</v>
      </c>
      <c r="C304" s="87" t="s">
        <v>286</v>
      </c>
      <c r="D304" s="36"/>
      <c r="E304" s="37"/>
      <c r="F304" s="88" t="s">
        <v>220</v>
      </c>
      <c r="G304" s="66">
        <v>150.0</v>
      </c>
      <c r="H304" s="65"/>
      <c r="I304" s="67">
        <f t="shared" si="10"/>
        <v>0</v>
      </c>
      <c r="J304" s="70"/>
      <c r="K304" s="65"/>
      <c r="L304" s="63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16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ht="15.75" hidden="1" customHeight="1">
      <c r="A305" s="30" t="s">
        <v>267</v>
      </c>
      <c r="B305" s="34">
        <f t="array" ref="B305">SUM(H305:I305*$H$24:$I$24)</f>
        <v>0</v>
      </c>
      <c r="C305" s="87" t="s">
        <v>287</v>
      </c>
      <c r="D305" s="36"/>
      <c r="E305" s="37"/>
      <c r="F305" s="88" t="s">
        <v>222</v>
      </c>
      <c r="G305" s="66">
        <v>1400.0</v>
      </c>
      <c r="H305" s="65"/>
      <c r="I305" s="67">
        <f t="shared" si="10"/>
        <v>0</v>
      </c>
      <c r="J305" s="70"/>
      <c r="K305" s="65"/>
      <c r="L305" s="63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16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ht="15.75" hidden="1" customHeight="1">
      <c r="A306" s="30" t="s">
        <v>267</v>
      </c>
      <c r="B306" s="34">
        <f t="array" ref="B306">SUM(H306:I306*$H$24:$I$24)</f>
        <v>0</v>
      </c>
      <c r="C306" s="87" t="s">
        <v>288</v>
      </c>
      <c r="D306" s="36"/>
      <c r="E306" s="37"/>
      <c r="F306" s="88" t="s">
        <v>220</v>
      </c>
      <c r="G306" s="66">
        <v>60.0</v>
      </c>
      <c r="H306" s="65"/>
      <c r="I306" s="67">
        <f t="shared" si="10"/>
        <v>0</v>
      </c>
      <c r="J306" s="70"/>
      <c r="K306" s="65"/>
      <c r="L306" s="63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16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ht="15.75" hidden="1" customHeight="1">
      <c r="A307" s="30" t="s">
        <v>267</v>
      </c>
      <c r="B307" s="34">
        <f t="array" ref="B307">SUM(H307:I307*$H$24:$I$24)</f>
        <v>0</v>
      </c>
      <c r="C307" s="87" t="s">
        <v>289</v>
      </c>
      <c r="D307" s="36"/>
      <c r="E307" s="37"/>
      <c r="F307" s="88" t="s">
        <v>220</v>
      </c>
      <c r="G307" s="66">
        <v>1400.0</v>
      </c>
      <c r="H307" s="65"/>
      <c r="I307" s="67">
        <f t="shared" si="10"/>
        <v>0</v>
      </c>
      <c r="J307" s="70"/>
      <c r="K307" s="65"/>
      <c r="L307" s="63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16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ht="15.75" hidden="1" customHeight="1">
      <c r="A308" s="30" t="s">
        <v>267</v>
      </c>
      <c r="B308" s="34">
        <f t="array" ref="B308">SUM(H308:I308*$H$24:$I$24)</f>
        <v>0</v>
      </c>
      <c r="C308" s="87" t="s">
        <v>290</v>
      </c>
      <c r="D308" s="36"/>
      <c r="E308" s="37"/>
      <c r="F308" s="88" t="s">
        <v>220</v>
      </c>
      <c r="G308" s="66"/>
      <c r="H308" s="65"/>
      <c r="I308" s="67">
        <f t="shared" si="10"/>
        <v>0</v>
      </c>
      <c r="J308" s="70"/>
      <c r="K308" s="65"/>
      <c r="L308" s="63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16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ht="15.75" hidden="1" customHeight="1">
      <c r="A309" s="30" t="s">
        <v>267</v>
      </c>
      <c r="B309" s="34">
        <f t="array" ref="B309">SUM(H309:I309*$H$24:$I$24)</f>
        <v>0</v>
      </c>
      <c r="C309" s="87" t="s">
        <v>291</v>
      </c>
      <c r="D309" s="36"/>
      <c r="E309" s="37"/>
      <c r="F309" s="88" t="s">
        <v>220</v>
      </c>
      <c r="G309" s="66">
        <v>750.0</v>
      </c>
      <c r="H309" s="65"/>
      <c r="I309" s="67">
        <f t="shared" si="10"/>
        <v>0</v>
      </c>
      <c r="J309" s="70"/>
      <c r="K309" s="65"/>
      <c r="L309" s="63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16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ht="15.75" hidden="1" customHeight="1">
      <c r="A310" s="30" t="s">
        <v>267</v>
      </c>
      <c r="B310" s="34">
        <f t="array" ref="B310">SUM(H310:I310*$H$24:$I$24)</f>
        <v>0</v>
      </c>
      <c r="C310" s="87" t="s">
        <v>292</v>
      </c>
      <c r="D310" s="36"/>
      <c r="E310" s="37"/>
      <c r="F310" s="88" t="s">
        <v>222</v>
      </c>
      <c r="G310" s="66">
        <v>190.0</v>
      </c>
      <c r="H310" s="65"/>
      <c r="I310" s="67">
        <f t="shared" si="10"/>
        <v>0</v>
      </c>
      <c r="J310" s="70"/>
      <c r="K310" s="65"/>
      <c r="L310" s="63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16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ht="15.75" hidden="1" customHeight="1">
      <c r="A311" s="30" t="s">
        <v>267</v>
      </c>
      <c r="B311" s="34">
        <f t="array" ref="B311">SUM(H311:I311*$H$24:$I$24)</f>
        <v>0</v>
      </c>
      <c r="C311" s="87" t="s">
        <v>293</v>
      </c>
      <c r="D311" s="36"/>
      <c r="E311" s="37"/>
      <c r="F311" s="88" t="s">
        <v>220</v>
      </c>
      <c r="G311" s="66">
        <v>619.0</v>
      </c>
      <c r="H311" s="65"/>
      <c r="I311" s="67">
        <f t="shared" si="10"/>
        <v>0</v>
      </c>
      <c r="J311" s="70"/>
      <c r="K311" s="65"/>
      <c r="L311" s="63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16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ht="15.75" customHeight="1">
      <c r="A312" s="30" t="s">
        <v>267</v>
      </c>
      <c r="B312" s="34">
        <f t="array" ref="B312">SUM(H312:I312*$H$24:$I$24)</f>
        <v>662.88</v>
      </c>
      <c r="C312" s="159" t="s">
        <v>294</v>
      </c>
      <c r="D312" s="36"/>
      <c r="E312" s="37"/>
      <c r="F312" s="160" t="s">
        <v>220</v>
      </c>
      <c r="G312" s="155">
        <v>1380.0</v>
      </c>
      <c r="H312" s="148">
        <v>0.48</v>
      </c>
      <c r="I312" s="156">
        <f t="shared" si="10"/>
        <v>662.4</v>
      </c>
      <c r="J312" s="70"/>
      <c r="K312" s="65"/>
      <c r="L312" s="6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116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ht="15.75" hidden="1" customHeight="1">
      <c r="A313" s="30" t="s">
        <v>267</v>
      </c>
      <c r="B313" s="34">
        <f t="array" ref="B313">SUM(H313:I313*$H$24:$I$24)</f>
        <v>0</v>
      </c>
      <c r="C313" s="87" t="s">
        <v>295</v>
      </c>
      <c r="D313" s="36"/>
      <c r="E313" s="37"/>
      <c r="F313" s="88" t="s">
        <v>220</v>
      </c>
      <c r="G313" s="66">
        <v>340.0</v>
      </c>
      <c r="H313" s="65"/>
      <c r="I313" s="67">
        <f t="shared" si="10"/>
        <v>0</v>
      </c>
      <c r="J313" s="70"/>
      <c r="K313" s="65"/>
      <c r="L313" s="6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116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ht="15.75" customHeight="1">
      <c r="A314" s="30" t="s">
        <v>267</v>
      </c>
      <c r="B314" s="34">
        <f t="array" ref="B314">SUM(H314:I314*$H$24:$I$24)</f>
        <v>1157.1</v>
      </c>
      <c r="C314" s="159" t="s">
        <v>296</v>
      </c>
      <c r="D314" s="36"/>
      <c r="E314" s="37"/>
      <c r="F314" s="160" t="s">
        <v>220</v>
      </c>
      <c r="G314" s="155">
        <v>550.0</v>
      </c>
      <c r="H314" s="148">
        <v>2.1</v>
      </c>
      <c r="I314" s="156">
        <f t="shared" si="10"/>
        <v>1155</v>
      </c>
      <c r="J314" s="70"/>
      <c r="K314" s="65"/>
      <c r="L314" s="63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16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ht="15.75" hidden="1" customHeight="1">
      <c r="A315" s="30" t="s">
        <v>267</v>
      </c>
      <c r="B315" s="34">
        <f t="array" ref="B315">SUM(H315:I315*$H$24:$I$24)</f>
        <v>0</v>
      </c>
      <c r="C315" s="95"/>
      <c r="D315" s="36"/>
      <c r="E315" s="37"/>
      <c r="F315" s="91"/>
      <c r="G315" s="66"/>
      <c r="H315" s="65"/>
      <c r="I315" s="67">
        <f t="shared" si="10"/>
        <v>0</v>
      </c>
      <c r="J315" s="70"/>
      <c r="K315" s="65"/>
      <c r="L315" s="6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116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ht="15.75" hidden="1" customHeight="1">
      <c r="A316" s="30" t="s">
        <v>267</v>
      </c>
      <c r="B316" s="34">
        <f t="array" ref="B316">SUM(H316:I316*$H$24:$I$24)</f>
        <v>0</v>
      </c>
      <c r="C316" s="87" t="s">
        <v>297</v>
      </c>
      <c r="D316" s="36"/>
      <c r="E316" s="37"/>
      <c r="F316" s="88" t="s">
        <v>220</v>
      </c>
      <c r="G316" s="66">
        <v>93.0</v>
      </c>
      <c r="H316" s="65"/>
      <c r="I316" s="67">
        <f t="shared" si="10"/>
        <v>0</v>
      </c>
      <c r="J316" s="70"/>
      <c r="K316" s="65"/>
      <c r="L316" s="63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16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ht="15.75" customHeight="1">
      <c r="A317" s="30" t="s">
        <v>267</v>
      </c>
      <c r="B317" s="34">
        <f t="array" ref="B317">SUM(H317:I317*$H$24:$I$24)</f>
        <v>162.5</v>
      </c>
      <c r="C317" s="159" t="s">
        <v>298</v>
      </c>
      <c r="D317" s="36"/>
      <c r="E317" s="37"/>
      <c r="F317" s="160" t="s">
        <v>220</v>
      </c>
      <c r="G317" s="155">
        <v>31.5</v>
      </c>
      <c r="H317" s="148">
        <v>5.0</v>
      </c>
      <c r="I317" s="156">
        <f t="shared" si="10"/>
        <v>157.5</v>
      </c>
      <c r="J317" s="70"/>
      <c r="K317" s="65"/>
      <c r="L317" s="63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16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ht="15.75" hidden="1" customHeight="1">
      <c r="A318" s="30" t="s">
        <v>267</v>
      </c>
      <c r="B318" s="34">
        <f t="array" ref="B318">SUM(H318:I318*$H$24:$I$24)</f>
        <v>0</v>
      </c>
      <c r="C318" s="87" t="s">
        <v>299</v>
      </c>
      <c r="D318" s="36"/>
      <c r="E318" s="37"/>
      <c r="F318" s="88" t="s">
        <v>220</v>
      </c>
      <c r="G318" s="66">
        <v>950.0</v>
      </c>
      <c r="H318" s="65"/>
      <c r="I318" s="67">
        <f t="shared" si="10"/>
        <v>0</v>
      </c>
      <c r="J318" s="70"/>
      <c r="K318" s="65"/>
      <c r="L318" s="63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16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ht="15.75" hidden="1" customHeight="1">
      <c r="A319" s="30" t="s">
        <v>267</v>
      </c>
      <c r="B319" s="34">
        <f t="array" ref="B319">SUM(H319:I319*$H$24:$I$24)</f>
        <v>0</v>
      </c>
      <c r="C319" s="87" t="s">
        <v>300</v>
      </c>
      <c r="D319" s="36"/>
      <c r="E319" s="37"/>
      <c r="F319" s="88" t="s">
        <v>220</v>
      </c>
      <c r="G319" s="66">
        <v>150.0</v>
      </c>
      <c r="H319" s="65"/>
      <c r="I319" s="67">
        <f t="shared" si="10"/>
        <v>0</v>
      </c>
      <c r="J319" s="70"/>
      <c r="K319" s="65"/>
      <c r="L319" s="63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16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ht="15.75" hidden="1" customHeight="1">
      <c r="A320" s="30" t="s">
        <v>267</v>
      </c>
      <c r="B320" s="34">
        <f t="array" ref="B320">SUM(H320:I320*$H$24:$I$24)</f>
        <v>0</v>
      </c>
      <c r="C320" s="87" t="s">
        <v>301</v>
      </c>
      <c r="D320" s="36"/>
      <c r="E320" s="37"/>
      <c r="F320" s="88" t="s">
        <v>220</v>
      </c>
      <c r="G320" s="66">
        <v>288.0</v>
      </c>
      <c r="H320" s="65"/>
      <c r="I320" s="67">
        <f t="shared" si="10"/>
        <v>0</v>
      </c>
      <c r="J320" s="70"/>
      <c r="K320" s="65"/>
      <c r="L320" s="6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116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ht="15.75" hidden="1" customHeight="1">
      <c r="A321" s="30" t="s">
        <v>267</v>
      </c>
      <c r="B321" s="34">
        <f t="array" ref="B321">SUM(H321:I321*$H$24:$I$24)</f>
        <v>0</v>
      </c>
      <c r="C321" s="64" t="s">
        <v>302</v>
      </c>
      <c r="D321" s="36"/>
      <c r="E321" s="37"/>
      <c r="F321" s="88" t="s">
        <v>220</v>
      </c>
      <c r="G321" s="66">
        <v>89.0</v>
      </c>
      <c r="H321" s="65"/>
      <c r="I321" s="67">
        <f t="shared" si="10"/>
        <v>0</v>
      </c>
      <c r="J321" s="70"/>
      <c r="K321" s="65"/>
      <c r="L321" s="63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16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ht="15.75" hidden="1" customHeight="1">
      <c r="A322" s="30" t="s">
        <v>267</v>
      </c>
      <c r="B322" s="34">
        <f t="array" ref="B322">SUM(H322:I322*$H$24:$I$24)</f>
        <v>0</v>
      </c>
      <c r="C322" s="87" t="s">
        <v>303</v>
      </c>
      <c r="D322" s="36"/>
      <c r="E322" s="37"/>
      <c r="F322" s="88" t="s">
        <v>220</v>
      </c>
      <c r="G322" s="66">
        <v>45.0</v>
      </c>
      <c r="H322" s="65"/>
      <c r="I322" s="67">
        <f t="shared" si="10"/>
        <v>0</v>
      </c>
      <c r="J322" s="70"/>
      <c r="K322" s="65"/>
      <c r="L322" s="63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16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ht="15.75" hidden="1" customHeight="1">
      <c r="A323" s="30" t="s">
        <v>267</v>
      </c>
      <c r="B323" s="34">
        <f t="array" ref="B323">SUM(H323:I323*$H$24:$I$24)</f>
        <v>0</v>
      </c>
      <c r="C323" s="87" t="s">
        <v>304</v>
      </c>
      <c r="D323" s="36"/>
      <c r="E323" s="37"/>
      <c r="F323" s="88" t="s">
        <v>220</v>
      </c>
      <c r="G323" s="66">
        <v>135.0</v>
      </c>
      <c r="H323" s="65"/>
      <c r="I323" s="67">
        <f t="shared" si="10"/>
        <v>0</v>
      </c>
      <c r="J323" s="70"/>
      <c r="K323" s="65"/>
      <c r="L323" s="63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16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ht="15.75" hidden="1" customHeight="1">
      <c r="A324" s="30" t="s">
        <v>267</v>
      </c>
      <c r="B324" s="34">
        <f t="array" ref="B324">SUM(H324:I324*$H$24:$I$24)</f>
        <v>0</v>
      </c>
      <c r="C324" s="87" t="s">
        <v>305</v>
      </c>
      <c r="D324" s="36"/>
      <c r="E324" s="37"/>
      <c r="F324" s="88" t="s">
        <v>220</v>
      </c>
      <c r="G324" s="66">
        <v>1500.0</v>
      </c>
      <c r="H324" s="65"/>
      <c r="I324" s="67">
        <f t="shared" si="10"/>
        <v>0</v>
      </c>
      <c r="J324" s="70"/>
      <c r="K324" s="65"/>
      <c r="L324" s="63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16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ht="15.75" hidden="1" customHeight="1">
      <c r="A325" s="30" t="s">
        <v>267</v>
      </c>
      <c r="B325" s="34">
        <f t="array" ref="B325">SUM(H325:I325*$H$24:$I$24)</f>
        <v>0</v>
      </c>
      <c r="C325" s="87" t="s">
        <v>306</v>
      </c>
      <c r="D325" s="36"/>
      <c r="E325" s="37"/>
      <c r="F325" s="88" t="s">
        <v>222</v>
      </c>
      <c r="G325" s="66">
        <v>19.915</v>
      </c>
      <c r="H325" s="65"/>
      <c r="I325" s="67">
        <f t="shared" si="10"/>
        <v>0</v>
      </c>
      <c r="J325" s="70"/>
      <c r="K325" s="65"/>
      <c r="L325" s="63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16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ht="15.75" customHeight="1">
      <c r="A326" s="158" t="s">
        <v>267</v>
      </c>
      <c r="B326" s="152">
        <f t="array" ref="B326">SUM(H326:I326*$H$24:$I$24)</f>
        <v>99.6</v>
      </c>
      <c r="C326" s="159" t="s">
        <v>307</v>
      </c>
      <c r="D326" s="36"/>
      <c r="E326" s="37"/>
      <c r="F326" s="160" t="s">
        <v>235</v>
      </c>
      <c r="G326" s="155">
        <v>165.0</v>
      </c>
      <c r="H326" s="148">
        <v>0.6</v>
      </c>
      <c r="I326" s="156">
        <f t="shared" si="10"/>
        <v>99</v>
      </c>
      <c r="J326" s="147"/>
      <c r="K326" s="148"/>
      <c r="L326" s="149"/>
      <c r="M326" s="150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51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</row>
    <row r="327" ht="15.75" hidden="1" customHeight="1">
      <c r="A327" s="30" t="s">
        <v>267</v>
      </c>
      <c r="B327" s="34">
        <f t="array" ref="B327">SUM(H327:I327*$H$24:$I$24)</f>
        <v>0</v>
      </c>
      <c r="C327" s="87" t="s">
        <v>308</v>
      </c>
      <c r="D327" s="36"/>
      <c r="E327" s="37"/>
      <c r="F327" s="88" t="s">
        <v>220</v>
      </c>
      <c r="G327" s="66">
        <v>270.0</v>
      </c>
      <c r="H327" s="65"/>
      <c r="I327" s="67">
        <f t="shared" si="10"/>
        <v>0</v>
      </c>
      <c r="J327" s="70"/>
      <c r="K327" s="65"/>
      <c r="L327" s="63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16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ht="15.75" customHeight="1">
      <c r="A328" s="30" t="s">
        <v>267</v>
      </c>
      <c r="B328" s="34">
        <f t="array" ref="B328">SUM(H328:I328*$H$24:$I$24)</f>
        <v>42.3</v>
      </c>
      <c r="C328" s="159" t="s">
        <v>309</v>
      </c>
      <c r="D328" s="36"/>
      <c r="E328" s="37"/>
      <c r="F328" s="160" t="s">
        <v>220</v>
      </c>
      <c r="G328" s="155">
        <v>22.5</v>
      </c>
      <c r="H328" s="148">
        <v>1.8</v>
      </c>
      <c r="I328" s="156">
        <f t="shared" si="10"/>
        <v>40.5</v>
      </c>
      <c r="J328" s="70"/>
      <c r="K328" s="65"/>
      <c r="L328" s="63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16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ht="15.75" hidden="1" customHeight="1">
      <c r="A329" s="30" t="s">
        <v>267</v>
      </c>
      <c r="B329" s="34">
        <f t="array" ref="B329">SUM(H329:I329*$H$24:$I$24)</f>
        <v>0</v>
      </c>
      <c r="C329" s="87" t="s">
        <v>307</v>
      </c>
      <c r="D329" s="36"/>
      <c r="E329" s="37"/>
      <c r="F329" s="88" t="s">
        <v>220</v>
      </c>
      <c r="G329" s="66">
        <v>215.0</v>
      </c>
      <c r="H329" s="65"/>
      <c r="I329" s="67">
        <f t="shared" si="10"/>
        <v>0</v>
      </c>
      <c r="J329" s="70"/>
      <c r="K329" s="65"/>
      <c r="L329" s="63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16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ht="15.75" hidden="1" customHeight="1">
      <c r="A330" s="30" t="s">
        <v>267</v>
      </c>
      <c r="B330" s="34">
        <f t="array" ref="B330">SUM(H330:I330*$H$24:$I$24)</f>
        <v>0</v>
      </c>
      <c r="C330" s="87" t="s">
        <v>310</v>
      </c>
      <c r="D330" s="36"/>
      <c r="E330" s="37"/>
      <c r="F330" s="88" t="s">
        <v>220</v>
      </c>
      <c r="G330" s="66">
        <v>136.0</v>
      </c>
      <c r="H330" s="65"/>
      <c r="I330" s="67">
        <f t="shared" si="10"/>
        <v>0</v>
      </c>
      <c r="J330" s="70"/>
      <c r="K330" s="65"/>
      <c r="L330" s="63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16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ht="15.75" hidden="1" customHeight="1">
      <c r="A331" s="30" t="s">
        <v>267</v>
      </c>
      <c r="B331" s="34">
        <f t="array" ref="B331">SUM(H331:I331*$H$24:$I$24)</f>
        <v>0</v>
      </c>
      <c r="C331" s="87" t="s">
        <v>311</v>
      </c>
      <c r="D331" s="36"/>
      <c r="E331" s="37"/>
      <c r="F331" s="88" t="s">
        <v>220</v>
      </c>
      <c r="G331" s="66">
        <v>144.0</v>
      </c>
      <c r="H331" s="65"/>
      <c r="I331" s="67">
        <f t="shared" si="10"/>
        <v>0</v>
      </c>
      <c r="J331" s="70"/>
      <c r="K331" s="65"/>
      <c r="L331" s="63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16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ht="15.75" hidden="1" customHeight="1">
      <c r="A332" s="30" t="s">
        <v>267</v>
      </c>
      <c r="B332" s="34">
        <f t="array" ref="B332">SUM(H332:I332*$H$24:$I$24)</f>
        <v>0</v>
      </c>
      <c r="C332" s="87" t="s">
        <v>312</v>
      </c>
      <c r="D332" s="36"/>
      <c r="E332" s="37"/>
      <c r="F332" s="88" t="s">
        <v>220</v>
      </c>
      <c r="G332" s="66">
        <v>700.0</v>
      </c>
      <c r="H332" s="65"/>
      <c r="I332" s="67">
        <f t="shared" si="10"/>
        <v>0</v>
      </c>
      <c r="J332" s="70"/>
      <c r="K332" s="65"/>
      <c r="L332" s="63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16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ht="15.75" hidden="1" customHeight="1">
      <c r="A333" s="30" t="s">
        <v>267</v>
      </c>
      <c r="B333" s="34">
        <f t="array" ref="B333">SUM(H333:I333*$H$24:$I$24)</f>
        <v>0</v>
      </c>
      <c r="C333" s="87" t="s">
        <v>313</v>
      </c>
      <c r="D333" s="36"/>
      <c r="E333" s="37"/>
      <c r="F333" s="88" t="s">
        <v>220</v>
      </c>
      <c r="G333" s="66">
        <v>200.0</v>
      </c>
      <c r="H333" s="65"/>
      <c r="I333" s="67">
        <f t="shared" si="10"/>
        <v>0</v>
      </c>
      <c r="J333" s="70"/>
      <c r="K333" s="65"/>
      <c r="L333" s="6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116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ht="15.75" hidden="1" customHeight="1">
      <c r="A334" s="30" t="s">
        <v>267</v>
      </c>
      <c r="B334" s="34">
        <f t="array" ref="B334">SUM(H334:I334*$H$24:$I$24)</f>
        <v>0</v>
      </c>
      <c r="C334" s="87" t="s">
        <v>262</v>
      </c>
      <c r="D334" s="36"/>
      <c r="E334" s="37"/>
      <c r="F334" s="88" t="s">
        <v>220</v>
      </c>
      <c r="G334" s="66">
        <v>14.0</v>
      </c>
      <c r="H334" s="65"/>
      <c r="I334" s="67">
        <f t="shared" si="10"/>
        <v>0</v>
      </c>
      <c r="J334" s="70"/>
      <c r="K334" s="65"/>
      <c r="L334" s="63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16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ht="15.75" hidden="1" customHeight="1">
      <c r="A335" s="30" t="s">
        <v>267</v>
      </c>
      <c r="B335" s="34">
        <f t="array" ref="B335">SUM(H335:I335*$H$24:$I$24)</f>
        <v>0</v>
      </c>
      <c r="C335" s="87" t="s">
        <v>314</v>
      </c>
      <c r="D335" s="36"/>
      <c r="E335" s="37"/>
      <c r="F335" s="88" t="s">
        <v>155</v>
      </c>
      <c r="G335" s="66">
        <v>1400.0</v>
      </c>
      <c r="H335" s="65"/>
      <c r="I335" s="67">
        <f t="shared" si="10"/>
        <v>0</v>
      </c>
      <c r="J335" s="70"/>
      <c r="K335" s="65"/>
      <c r="L335" s="63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16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ht="15.75" hidden="1" customHeight="1">
      <c r="A336" s="30" t="s">
        <v>267</v>
      </c>
      <c r="B336" s="34">
        <f t="array" ref="B336">SUM(H336:I336*$H$24:$I$24)</f>
        <v>0</v>
      </c>
      <c r="C336" s="87" t="s">
        <v>315</v>
      </c>
      <c r="D336" s="36"/>
      <c r="E336" s="37"/>
      <c r="F336" s="88" t="s">
        <v>316</v>
      </c>
      <c r="G336" s="66">
        <v>35.0</v>
      </c>
      <c r="H336" s="65"/>
      <c r="I336" s="67">
        <f t="shared" si="10"/>
        <v>0</v>
      </c>
      <c r="J336" s="70"/>
      <c r="K336" s="65"/>
      <c r="L336" s="63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16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ht="15.75" hidden="1" customHeight="1">
      <c r="A337" s="30" t="s">
        <v>267</v>
      </c>
      <c r="B337" s="34">
        <f t="array" ref="B337">SUM(H337:I337*$H$24:$I$24)</f>
        <v>0</v>
      </c>
      <c r="C337" s="95"/>
      <c r="D337" s="36"/>
      <c r="E337" s="37"/>
      <c r="F337" s="91"/>
      <c r="G337" s="66"/>
      <c r="H337" s="65"/>
      <c r="I337" s="67">
        <f t="shared" si="10"/>
        <v>0</v>
      </c>
      <c r="J337" s="70"/>
      <c r="K337" s="65"/>
      <c r="L337" s="63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16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ht="15.75" hidden="1" customHeight="1">
      <c r="A338" s="30" t="s">
        <v>267</v>
      </c>
      <c r="B338" s="34">
        <f t="array" ref="B338">SUM(H338:I338*$H$24:$I$24)</f>
        <v>0</v>
      </c>
      <c r="C338" s="95"/>
      <c r="D338" s="36"/>
      <c r="E338" s="37"/>
      <c r="F338" s="91"/>
      <c r="G338" s="66"/>
      <c r="H338" s="65"/>
      <c r="I338" s="67">
        <f t="shared" si="10"/>
        <v>0</v>
      </c>
      <c r="J338" s="70"/>
      <c r="K338" s="65"/>
      <c r="L338" s="63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16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ht="15.75" hidden="1" customHeight="1">
      <c r="A339" s="30" t="s">
        <v>267</v>
      </c>
      <c r="B339" s="34">
        <f t="array" ref="B339">SUM(H339:I339*$H$24:$I$24)</f>
        <v>0</v>
      </c>
      <c r="C339" s="95"/>
      <c r="D339" s="36"/>
      <c r="E339" s="37"/>
      <c r="F339" s="91"/>
      <c r="G339" s="66"/>
      <c r="H339" s="65"/>
      <c r="I339" s="67">
        <f t="shared" si="10"/>
        <v>0</v>
      </c>
      <c r="J339" s="70"/>
      <c r="K339" s="65"/>
      <c r="L339" s="63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16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ht="15.75" hidden="1" customHeight="1">
      <c r="A340" s="30" t="s">
        <v>267</v>
      </c>
      <c r="B340" s="34">
        <f t="array" ref="B340">SUM(H340:I340*$H$24:$I$24)</f>
        <v>0</v>
      </c>
      <c r="C340" s="95"/>
      <c r="D340" s="36"/>
      <c r="E340" s="37"/>
      <c r="F340" s="91"/>
      <c r="G340" s="66"/>
      <c r="H340" s="65"/>
      <c r="I340" s="67">
        <f t="shared" si="10"/>
        <v>0</v>
      </c>
      <c r="J340" s="70"/>
      <c r="K340" s="65"/>
      <c r="L340" s="63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16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ht="15.75" hidden="1" customHeight="1">
      <c r="A341" s="30" t="s">
        <v>267</v>
      </c>
      <c r="B341" s="34">
        <f t="array" ref="B341">SUM(H341:I341*$H$24:$I$24)</f>
        <v>0</v>
      </c>
      <c r="C341" s="95"/>
      <c r="D341" s="36"/>
      <c r="E341" s="37"/>
      <c r="F341" s="91"/>
      <c r="G341" s="66"/>
      <c r="H341" s="65"/>
      <c r="I341" s="67">
        <f t="shared" si="10"/>
        <v>0</v>
      </c>
      <c r="J341" s="70"/>
      <c r="K341" s="65"/>
      <c r="L341" s="63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16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ht="15.75" hidden="1" customHeight="1">
      <c r="A342" s="30" t="s">
        <v>267</v>
      </c>
      <c r="B342" s="34">
        <f t="array" ref="B342">SUM(H342:I342*$H$24:$I$24)</f>
        <v>0</v>
      </c>
      <c r="C342" s="87" t="s">
        <v>317</v>
      </c>
      <c r="D342" s="36"/>
      <c r="E342" s="37"/>
      <c r="F342" s="91"/>
      <c r="G342" s="66"/>
      <c r="H342" s="65"/>
      <c r="I342" s="67">
        <f t="shared" si="10"/>
        <v>0</v>
      </c>
      <c r="J342" s="70"/>
      <c r="K342" s="65"/>
      <c r="L342" s="63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16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ht="15.75" hidden="1" customHeight="1">
      <c r="A343" s="30" t="s">
        <v>267</v>
      </c>
      <c r="B343" s="34">
        <f t="array" ref="B343">SUM(H343:I343*$H$24:$I$24)</f>
        <v>0</v>
      </c>
      <c r="C343" s="95"/>
      <c r="D343" s="36"/>
      <c r="E343" s="37"/>
      <c r="F343" s="91"/>
      <c r="G343" s="66"/>
      <c r="H343" s="65"/>
      <c r="I343" s="67">
        <f t="shared" si="10"/>
        <v>0</v>
      </c>
      <c r="J343" s="70"/>
      <c r="K343" s="65"/>
      <c r="L343" s="63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16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ht="15.75" hidden="1" customHeight="1">
      <c r="A344" s="30" t="s">
        <v>267</v>
      </c>
      <c r="B344" s="34">
        <f t="array" ref="B344">SUM(H344:I344*$H$24:$I$24)</f>
        <v>0</v>
      </c>
      <c r="C344" s="95"/>
      <c r="D344" s="36"/>
      <c r="E344" s="37"/>
      <c r="F344" s="91"/>
      <c r="G344" s="66"/>
      <c r="H344" s="65"/>
      <c r="I344" s="67">
        <f t="shared" si="10"/>
        <v>0</v>
      </c>
      <c r="J344" s="70"/>
      <c r="K344" s="65"/>
      <c r="L344" s="63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16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ht="18.75" customHeight="1">
      <c r="A345" s="41">
        <v>9999.0</v>
      </c>
      <c r="B345" s="34">
        <f>SUM(B286:B344)</f>
        <v>5153.6</v>
      </c>
      <c r="C345" s="80" t="s">
        <v>318</v>
      </c>
      <c r="D345" s="50"/>
      <c r="E345" s="51"/>
      <c r="F345" s="81"/>
      <c r="G345" s="82"/>
      <c r="H345" s="83">
        <f>SUMPRODUCT(H287:H344,$G$287:$G$344)*H24</f>
        <v>5094.9</v>
      </c>
      <c r="I345" s="105">
        <f>SUM(I286:I344)</f>
        <v>5094.9</v>
      </c>
      <c r="J345" s="169"/>
      <c r="K345" s="170"/>
      <c r="L345" s="171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16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ht="15.75" hidden="1" customHeight="1">
      <c r="A346" s="30" t="s">
        <v>267</v>
      </c>
      <c r="B346" s="34">
        <f t="array" ref="B346">SUM(H346:I346*$H$24:$I$24)</f>
        <v>0</v>
      </c>
      <c r="C346" s="85"/>
      <c r="D346" s="24"/>
      <c r="E346" s="25"/>
      <c r="F346" s="86"/>
      <c r="G346" s="58"/>
      <c r="H346" s="57"/>
      <c r="I346" s="60">
        <f t="shared" ref="I346:I386" si="11">G346*H346</f>
        <v>0</v>
      </c>
      <c r="J346" s="70"/>
      <c r="K346" s="65"/>
      <c r="L346" s="63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16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ht="15.75" hidden="1" customHeight="1">
      <c r="A347" s="30" t="s">
        <v>270</v>
      </c>
      <c r="B347" s="34">
        <f t="array" ref="B347">SUM(H347:I347*$H$24:$I$24)</f>
        <v>0</v>
      </c>
      <c r="C347" s="168" t="s">
        <v>319</v>
      </c>
      <c r="D347" s="36"/>
      <c r="E347" s="37"/>
      <c r="F347" s="91"/>
      <c r="G347" s="66"/>
      <c r="H347" s="65"/>
      <c r="I347" s="67">
        <f t="shared" si="11"/>
        <v>0</v>
      </c>
      <c r="J347" s="70"/>
      <c r="K347" s="65"/>
      <c r="L347" s="63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16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ht="15.75" hidden="1" customHeight="1">
      <c r="A348" s="33" t="s">
        <v>270</v>
      </c>
      <c r="B348" s="34">
        <f t="array" ref="B348">SUM(H348:I348*$H$24:$I$24)</f>
        <v>0</v>
      </c>
      <c r="C348" s="95"/>
      <c r="D348" s="36"/>
      <c r="E348" s="37"/>
      <c r="F348" s="91"/>
      <c r="G348" s="66"/>
      <c r="H348" s="65"/>
      <c r="I348" s="67">
        <f t="shared" si="11"/>
        <v>0</v>
      </c>
      <c r="J348" s="70"/>
      <c r="K348" s="65"/>
      <c r="L348" s="63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16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ht="15.75" hidden="1" customHeight="1">
      <c r="A349" s="33" t="s">
        <v>270</v>
      </c>
      <c r="B349" s="34">
        <f t="array" ref="B349">SUM(H349:I349*$H$24:$I$24)</f>
        <v>0</v>
      </c>
      <c r="C349" s="95"/>
      <c r="D349" s="36"/>
      <c r="E349" s="37"/>
      <c r="F349" s="91"/>
      <c r="G349" s="66"/>
      <c r="H349" s="65"/>
      <c r="I349" s="67">
        <f t="shared" si="11"/>
        <v>0</v>
      </c>
      <c r="J349" s="70"/>
      <c r="K349" s="65"/>
      <c r="L349" s="63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16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ht="15.75" hidden="1" customHeight="1">
      <c r="A350" s="30" t="s">
        <v>267</v>
      </c>
      <c r="B350" s="34">
        <f t="array" ref="B350">SUM(H350:I350*$H$24:$I$24)</f>
        <v>0</v>
      </c>
      <c r="C350" s="87" t="s">
        <v>320</v>
      </c>
      <c r="D350" s="36"/>
      <c r="E350" s="37"/>
      <c r="F350" s="88" t="s">
        <v>220</v>
      </c>
      <c r="G350" s="66">
        <v>400.0</v>
      </c>
      <c r="H350" s="65"/>
      <c r="I350" s="67">
        <f t="shared" si="11"/>
        <v>0</v>
      </c>
      <c r="J350" s="70"/>
      <c r="K350" s="65"/>
      <c r="L350" s="63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16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ht="15.75" hidden="1" customHeight="1">
      <c r="A351" s="33" t="s">
        <v>270</v>
      </c>
      <c r="B351" s="34">
        <f t="array" ref="B351">SUM(H351:I351*$H$24:$I$24)</f>
        <v>0</v>
      </c>
      <c r="C351" s="87" t="s">
        <v>321</v>
      </c>
      <c r="D351" s="36"/>
      <c r="E351" s="37"/>
      <c r="F351" s="88" t="s">
        <v>220</v>
      </c>
      <c r="G351" s="66">
        <v>510.0</v>
      </c>
      <c r="H351" s="65"/>
      <c r="I351" s="67">
        <f t="shared" si="11"/>
        <v>0</v>
      </c>
      <c r="J351" s="70">
        <v>0.3</v>
      </c>
      <c r="K351" s="65"/>
      <c r="L351" s="63">
        <v>0.3</v>
      </c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16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ht="15.75" hidden="1" customHeight="1">
      <c r="A352" s="33" t="s">
        <v>270</v>
      </c>
      <c r="B352" s="34">
        <f t="array" ref="B352">SUM(H352:I352*$H$24:$I$24)</f>
        <v>0</v>
      </c>
      <c r="C352" s="87" t="s">
        <v>322</v>
      </c>
      <c r="D352" s="36"/>
      <c r="E352" s="37"/>
      <c r="F352" s="88" t="s">
        <v>220</v>
      </c>
      <c r="G352" s="66">
        <v>350.0</v>
      </c>
      <c r="H352" s="65"/>
      <c r="I352" s="67">
        <f t="shared" si="11"/>
        <v>0</v>
      </c>
      <c r="J352" s="70"/>
      <c r="K352" s="65"/>
      <c r="L352" s="63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16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ht="15.75" hidden="1" customHeight="1">
      <c r="A353" s="33" t="s">
        <v>270</v>
      </c>
      <c r="B353" s="34">
        <f t="array" ref="B353">SUM(H353:I353*$H$24:$I$24)</f>
        <v>0</v>
      </c>
      <c r="C353" s="87" t="s">
        <v>323</v>
      </c>
      <c r="D353" s="36"/>
      <c r="E353" s="37"/>
      <c r="F353" s="88" t="s">
        <v>235</v>
      </c>
      <c r="G353" s="66">
        <v>130.0</v>
      </c>
      <c r="H353" s="65"/>
      <c r="I353" s="67">
        <f t="shared" si="11"/>
        <v>0</v>
      </c>
      <c r="J353" s="70"/>
      <c r="K353" s="65"/>
      <c r="L353" s="63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16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ht="15.75" hidden="1" customHeight="1">
      <c r="A354" s="33" t="s">
        <v>270</v>
      </c>
      <c r="B354" s="34">
        <f t="array" ref="B354">SUM(H354:I354*$H$24:$I$24)</f>
        <v>0</v>
      </c>
      <c r="C354" s="87" t="s">
        <v>324</v>
      </c>
      <c r="D354" s="36"/>
      <c r="E354" s="37"/>
      <c r="F354" s="88" t="s">
        <v>220</v>
      </c>
      <c r="G354" s="66">
        <v>165.0</v>
      </c>
      <c r="H354" s="65"/>
      <c r="I354" s="67">
        <f t="shared" si="11"/>
        <v>0</v>
      </c>
      <c r="J354" s="70"/>
      <c r="K354" s="65"/>
      <c r="L354" s="63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16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ht="15.75" hidden="1" customHeight="1">
      <c r="A355" s="33" t="s">
        <v>270</v>
      </c>
      <c r="B355" s="34">
        <f t="array" ref="B355">SUM(H355:I355*$H$24:$I$24)</f>
        <v>0</v>
      </c>
      <c r="C355" s="87" t="s">
        <v>325</v>
      </c>
      <c r="D355" s="36"/>
      <c r="E355" s="37"/>
      <c r="F355" s="88" t="s">
        <v>235</v>
      </c>
      <c r="G355" s="66">
        <v>7.0</v>
      </c>
      <c r="H355" s="65"/>
      <c r="I355" s="67">
        <f t="shared" si="11"/>
        <v>0</v>
      </c>
      <c r="J355" s="70"/>
      <c r="K355" s="65"/>
      <c r="L355" s="63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16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ht="15.75" hidden="1" customHeight="1">
      <c r="A356" s="33" t="s">
        <v>270</v>
      </c>
      <c r="B356" s="34">
        <f t="array" ref="B356">SUM(H356:I356*$H$24:$I$24)</f>
        <v>0</v>
      </c>
      <c r="C356" s="87" t="s">
        <v>326</v>
      </c>
      <c r="D356" s="36"/>
      <c r="E356" s="37"/>
      <c r="F356" s="88" t="s">
        <v>220</v>
      </c>
      <c r="G356" s="66">
        <v>155.0</v>
      </c>
      <c r="H356" s="65"/>
      <c r="I356" s="67">
        <f t="shared" si="11"/>
        <v>0</v>
      </c>
      <c r="J356" s="70"/>
      <c r="K356" s="65"/>
      <c r="L356" s="63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16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ht="15.75" hidden="1" customHeight="1">
      <c r="A357" s="30" t="s">
        <v>243</v>
      </c>
      <c r="B357" s="34">
        <f t="array" ref="B357">SUM(H357:I357*$H$24:$I$24)</f>
        <v>0</v>
      </c>
      <c r="C357" s="87" t="s">
        <v>327</v>
      </c>
      <c r="D357" s="36"/>
      <c r="E357" s="37"/>
      <c r="F357" s="88" t="s">
        <v>222</v>
      </c>
      <c r="G357" s="66">
        <v>135.0</v>
      </c>
      <c r="H357" s="65"/>
      <c r="I357" s="67">
        <f t="shared" si="11"/>
        <v>0</v>
      </c>
      <c r="J357" s="70"/>
      <c r="K357" s="65"/>
      <c r="L357" s="63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16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ht="15.75" hidden="1" customHeight="1">
      <c r="A358" s="33" t="s">
        <v>270</v>
      </c>
      <c r="B358" s="34">
        <f t="array" ref="B358">SUM(H358:I358*$H$24:$I$24)</f>
        <v>0</v>
      </c>
      <c r="C358" s="87" t="s">
        <v>298</v>
      </c>
      <c r="D358" s="36"/>
      <c r="E358" s="37"/>
      <c r="F358" s="88" t="s">
        <v>220</v>
      </c>
      <c r="G358" s="66">
        <v>30.0</v>
      </c>
      <c r="H358" s="65"/>
      <c r="I358" s="67">
        <f t="shared" si="11"/>
        <v>0</v>
      </c>
      <c r="J358" s="70"/>
      <c r="K358" s="65"/>
      <c r="L358" s="63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16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ht="15.75" hidden="1" customHeight="1">
      <c r="A359" s="33" t="s">
        <v>270</v>
      </c>
      <c r="B359" s="34">
        <f t="array" ref="B359">SUM(H359:I359*$H$24:$I$24)</f>
        <v>0</v>
      </c>
      <c r="C359" s="87" t="s">
        <v>328</v>
      </c>
      <c r="D359" s="36"/>
      <c r="E359" s="37"/>
      <c r="F359" s="88" t="s">
        <v>220</v>
      </c>
      <c r="G359" s="66">
        <v>147.0</v>
      </c>
      <c r="H359" s="65"/>
      <c r="I359" s="67">
        <f t="shared" si="11"/>
        <v>0</v>
      </c>
      <c r="J359" s="70"/>
      <c r="K359" s="65"/>
      <c r="L359" s="63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16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ht="15.75" hidden="1" customHeight="1">
      <c r="A360" s="33" t="s">
        <v>270</v>
      </c>
      <c r="B360" s="34">
        <f t="array" ref="B360">SUM(H360:I360*$H$24:$I$24)</f>
        <v>0</v>
      </c>
      <c r="C360" s="87" t="s">
        <v>329</v>
      </c>
      <c r="D360" s="36"/>
      <c r="E360" s="37"/>
      <c r="F360" s="88" t="s">
        <v>220</v>
      </c>
      <c r="G360" s="66">
        <v>48.0</v>
      </c>
      <c r="H360" s="65"/>
      <c r="I360" s="67">
        <f t="shared" si="11"/>
        <v>0</v>
      </c>
      <c r="J360" s="70"/>
      <c r="K360" s="65"/>
      <c r="L360" s="63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16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ht="15.75" hidden="1" customHeight="1">
      <c r="A361" s="33" t="s">
        <v>270</v>
      </c>
      <c r="B361" s="34">
        <f t="array" ref="B361">SUM(H361:I361*$H$24:$I$24)</f>
        <v>0</v>
      </c>
      <c r="C361" s="87" t="s">
        <v>330</v>
      </c>
      <c r="D361" s="36"/>
      <c r="E361" s="37"/>
      <c r="F361" s="88" t="s">
        <v>220</v>
      </c>
      <c r="G361" s="66">
        <v>700.0</v>
      </c>
      <c r="H361" s="65"/>
      <c r="I361" s="67">
        <f t="shared" si="11"/>
        <v>0</v>
      </c>
      <c r="J361" s="70"/>
      <c r="K361" s="65"/>
      <c r="L361" s="63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16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ht="15.75" hidden="1" customHeight="1">
      <c r="A362" s="33" t="s">
        <v>270</v>
      </c>
      <c r="B362" s="34">
        <f t="array" ref="B362">SUM(H362:I362*$H$24:$I$24)</f>
        <v>0</v>
      </c>
      <c r="C362" s="87" t="s">
        <v>331</v>
      </c>
      <c r="D362" s="36"/>
      <c r="E362" s="37"/>
      <c r="F362" s="88" t="s">
        <v>220</v>
      </c>
      <c r="G362" s="66">
        <v>117.0</v>
      </c>
      <c r="H362" s="65"/>
      <c r="I362" s="67">
        <f t="shared" si="11"/>
        <v>0</v>
      </c>
      <c r="J362" s="70"/>
      <c r="K362" s="65"/>
      <c r="L362" s="63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16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ht="15.75" hidden="1" customHeight="1">
      <c r="A363" s="33" t="s">
        <v>270</v>
      </c>
      <c r="B363" s="34">
        <f t="array" ref="B363">SUM(H363:I363*$H$24:$I$24)</f>
        <v>0</v>
      </c>
      <c r="C363" s="87" t="s">
        <v>332</v>
      </c>
      <c r="D363" s="36"/>
      <c r="E363" s="37"/>
      <c r="F363" s="88" t="s">
        <v>235</v>
      </c>
      <c r="G363" s="66">
        <v>20.0</v>
      </c>
      <c r="H363" s="65"/>
      <c r="I363" s="67">
        <f t="shared" si="11"/>
        <v>0</v>
      </c>
      <c r="J363" s="70"/>
      <c r="K363" s="65"/>
      <c r="L363" s="63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16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ht="15.75" hidden="1" customHeight="1">
      <c r="A364" s="33" t="s">
        <v>270</v>
      </c>
      <c r="B364" s="34">
        <f t="array" ref="B364">SUM(H364:I364*$H$24:$I$24)</f>
        <v>0</v>
      </c>
      <c r="C364" s="87" t="s">
        <v>333</v>
      </c>
      <c r="D364" s="36"/>
      <c r="E364" s="37"/>
      <c r="F364" s="88" t="s">
        <v>220</v>
      </c>
      <c r="G364" s="66">
        <v>65.0</v>
      </c>
      <c r="H364" s="65"/>
      <c r="I364" s="67">
        <f t="shared" si="11"/>
        <v>0</v>
      </c>
      <c r="J364" s="70"/>
      <c r="K364" s="65"/>
      <c r="L364" s="63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16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ht="15.75" hidden="1" customHeight="1">
      <c r="A365" s="33" t="s">
        <v>270</v>
      </c>
      <c r="B365" s="34">
        <f t="array" ref="B365">SUM(H365:I365*$H$24:$I$24)</f>
        <v>0</v>
      </c>
      <c r="C365" s="87" t="s">
        <v>334</v>
      </c>
      <c r="D365" s="36"/>
      <c r="E365" s="37"/>
      <c r="F365" s="88" t="s">
        <v>222</v>
      </c>
      <c r="G365" s="66">
        <v>55.0</v>
      </c>
      <c r="H365" s="65"/>
      <c r="I365" s="67">
        <f t="shared" si="11"/>
        <v>0</v>
      </c>
      <c r="J365" s="70"/>
      <c r="K365" s="65"/>
      <c r="L365" s="63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16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ht="15.75" hidden="1" customHeight="1">
      <c r="A366" s="33" t="s">
        <v>270</v>
      </c>
      <c r="B366" s="34">
        <f t="array" ref="B366">SUM(H366:I366*$H$24:$I$24)</f>
        <v>0</v>
      </c>
      <c r="C366" s="87" t="s">
        <v>335</v>
      </c>
      <c r="D366" s="36"/>
      <c r="E366" s="37"/>
      <c r="F366" s="88" t="s">
        <v>220</v>
      </c>
      <c r="G366" s="66">
        <v>46.0</v>
      </c>
      <c r="H366" s="65"/>
      <c r="I366" s="67">
        <f t="shared" si="11"/>
        <v>0</v>
      </c>
      <c r="J366" s="70"/>
      <c r="K366" s="65"/>
      <c r="L366" s="63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16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ht="15.75" hidden="1" customHeight="1">
      <c r="A367" s="33" t="s">
        <v>270</v>
      </c>
      <c r="B367" s="34">
        <f t="array" ref="B367">SUM(H367:I367*$H$24:$I$24)</f>
        <v>0</v>
      </c>
      <c r="C367" s="87" t="s">
        <v>336</v>
      </c>
      <c r="D367" s="36"/>
      <c r="E367" s="37"/>
      <c r="F367" s="88" t="s">
        <v>220</v>
      </c>
      <c r="G367" s="66">
        <v>260.0</v>
      </c>
      <c r="H367" s="65"/>
      <c r="I367" s="67">
        <f t="shared" si="11"/>
        <v>0</v>
      </c>
      <c r="J367" s="70"/>
      <c r="K367" s="65"/>
      <c r="L367" s="63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16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ht="15.75" hidden="1" customHeight="1">
      <c r="A368" s="33" t="s">
        <v>270</v>
      </c>
      <c r="B368" s="34">
        <f t="array" ref="B368">SUM(H368:I368*$H$24:$I$24)</f>
        <v>0</v>
      </c>
      <c r="C368" s="87" t="s">
        <v>337</v>
      </c>
      <c r="D368" s="36"/>
      <c r="E368" s="37"/>
      <c r="F368" s="88" t="s">
        <v>220</v>
      </c>
      <c r="G368" s="66">
        <v>1100.0</v>
      </c>
      <c r="H368" s="65"/>
      <c r="I368" s="67">
        <f t="shared" si="11"/>
        <v>0</v>
      </c>
      <c r="J368" s="70"/>
      <c r="K368" s="65"/>
      <c r="L368" s="63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16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ht="15.75" hidden="1" customHeight="1">
      <c r="A369" s="33" t="s">
        <v>270</v>
      </c>
      <c r="B369" s="34">
        <f t="array" ref="B369">SUM(H369:I369*$H$24:$I$24)</f>
        <v>0</v>
      </c>
      <c r="C369" s="87" t="s">
        <v>338</v>
      </c>
      <c r="D369" s="36"/>
      <c r="E369" s="37"/>
      <c r="F369" s="88" t="s">
        <v>220</v>
      </c>
      <c r="G369" s="66">
        <v>39.0</v>
      </c>
      <c r="H369" s="65"/>
      <c r="I369" s="67">
        <f t="shared" si="11"/>
        <v>0</v>
      </c>
      <c r="J369" s="70"/>
      <c r="K369" s="65"/>
      <c r="L369" s="63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16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ht="15.75" hidden="1" customHeight="1">
      <c r="A370" s="33" t="s">
        <v>270</v>
      </c>
      <c r="B370" s="34">
        <f t="array" ref="B370">SUM(H370:I370*$H$24:$I$24)</f>
        <v>0</v>
      </c>
      <c r="C370" s="87" t="s">
        <v>339</v>
      </c>
      <c r="D370" s="36"/>
      <c r="E370" s="37"/>
      <c r="F370" s="88" t="s">
        <v>220</v>
      </c>
      <c r="G370" s="66">
        <v>775.0</v>
      </c>
      <c r="H370" s="65"/>
      <c r="I370" s="67">
        <f t="shared" si="11"/>
        <v>0</v>
      </c>
      <c r="J370" s="70"/>
      <c r="K370" s="65"/>
      <c r="L370" s="63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16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ht="15.75" hidden="1" customHeight="1">
      <c r="A371" s="33" t="s">
        <v>270</v>
      </c>
      <c r="B371" s="34">
        <f t="array" ref="B371">SUM(H371:I371*$H$24:$I$24)</f>
        <v>0</v>
      </c>
      <c r="C371" s="87" t="s">
        <v>340</v>
      </c>
      <c r="D371" s="36"/>
      <c r="E371" s="37"/>
      <c r="F371" s="88" t="s">
        <v>220</v>
      </c>
      <c r="G371" s="66">
        <v>710.0</v>
      </c>
      <c r="H371" s="65"/>
      <c r="I371" s="67">
        <f t="shared" si="11"/>
        <v>0</v>
      </c>
      <c r="J371" s="70"/>
      <c r="K371" s="65"/>
      <c r="L371" s="63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16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ht="15.75" hidden="1" customHeight="1">
      <c r="A372" s="33" t="s">
        <v>270</v>
      </c>
      <c r="B372" s="34">
        <f t="array" ref="B372">SUM(H372:I372*$H$24:$I$24)</f>
        <v>0</v>
      </c>
      <c r="C372" s="87" t="s">
        <v>341</v>
      </c>
      <c r="D372" s="36"/>
      <c r="E372" s="37"/>
      <c r="F372" s="88" t="s">
        <v>220</v>
      </c>
      <c r="G372" s="66">
        <v>1185.0</v>
      </c>
      <c r="H372" s="65"/>
      <c r="I372" s="67">
        <f t="shared" si="11"/>
        <v>0</v>
      </c>
      <c r="J372" s="70"/>
      <c r="K372" s="65"/>
      <c r="L372" s="63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16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ht="15.75" hidden="1" customHeight="1">
      <c r="A373" s="33" t="s">
        <v>270</v>
      </c>
      <c r="B373" s="34">
        <f t="array" ref="B373">SUM(H373:I373*$H$24:$I$24)</f>
        <v>0</v>
      </c>
      <c r="C373" s="87" t="s">
        <v>342</v>
      </c>
      <c r="D373" s="36"/>
      <c r="E373" s="37"/>
      <c r="F373" s="88" t="s">
        <v>220</v>
      </c>
      <c r="G373" s="66">
        <v>1100.0</v>
      </c>
      <c r="H373" s="65"/>
      <c r="I373" s="67">
        <f t="shared" si="11"/>
        <v>0</v>
      </c>
      <c r="J373" s="70"/>
      <c r="K373" s="65"/>
      <c r="L373" s="63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16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ht="15.75" hidden="1" customHeight="1">
      <c r="A374" s="33" t="s">
        <v>270</v>
      </c>
      <c r="B374" s="34">
        <f t="array" ref="B374">SUM(H374:I374*$H$24:$I$24)</f>
        <v>0</v>
      </c>
      <c r="C374" s="87" t="s">
        <v>343</v>
      </c>
      <c r="D374" s="36"/>
      <c r="E374" s="37"/>
      <c r="F374" s="88" t="s">
        <v>220</v>
      </c>
      <c r="G374" s="66">
        <v>77.0</v>
      </c>
      <c r="H374" s="65"/>
      <c r="I374" s="67">
        <f t="shared" si="11"/>
        <v>0</v>
      </c>
      <c r="J374" s="70"/>
      <c r="K374" s="65"/>
      <c r="L374" s="63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16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ht="15.75" hidden="1" customHeight="1">
      <c r="A375" s="33" t="s">
        <v>270</v>
      </c>
      <c r="B375" s="34">
        <f t="array" ref="B375">SUM(H375:I375*$H$24:$I$24)</f>
        <v>0</v>
      </c>
      <c r="C375" s="87" t="s">
        <v>344</v>
      </c>
      <c r="D375" s="36"/>
      <c r="E375" s="37"/>
      <c r="F375" s="88" t="s">
        <v>222</v>
      </c>
      <c r="G375" s="66">
        <v>13.761579999999999</v>
      </c>
      <c r="H375" s="65"/>
      <c r="I375" s="67">
        <f t="shared" si="11"/>
        <v>0</v>
      </c>
      <c r="J375" s="70"/>
      <c r="K375" s="65"/>
      <c r="L375" s="63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16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ht="15.75" hidden="1" customHeight="1">
      <c r="A376" s="33" t="s">
        <v>270</v>
      </c>
      <c r="B376" s="34">
        <f t="array" ref="B376">SUM(H376:I376*$H$24:$I$24)</f>
        <v>0</v>
      </c>
      <c r="C376" s="87" t="s">
        <v>345</v>
      </c>
      <c r="D376" s="36"/>
      <c r="E376" s="37"/>
      <c r="F376" s="88" t="s">
        <v>220</v>
      </c>
      <c r="G376" s="66">
        <v>150.0</v>
      </c>
      <c r="H376" s="65"/>
      <c r="I376" s="67">
        <f t="shared" si="11"/>
        <v>0</v>
      </c>
      <c r="J376" s="70"/>
      <c r="K376" s="65"/>
      <c r="L376" s="63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16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ht="15.75" hidden="1" customHeight="1">
      <c r="A377" s="33" t="s">
        <v>270</v>
      </c>
      <c r="B377" s="34">
        <f t="array" ref="B377">SUM(H377:I377*$H$24:$I$24)</f>
        <v>0</v>
      </c>
      <c r="C377" s="87" t="s">
        <v>346</v>
      </c>
      <c r="D377" s="36"/>
      <c r="E377" s="37"/>
      <c r="F377" s="88" t="s">
        <v>222</v>
      </c>
      <c r="G377" s="66">
        <v>45.0</v>
      </c>
      <c r="H377" s="65"/>
      <c r="I377" s="67">
        <f t="shared" si="11"/>
        <v>0</v>
      </c>
      <c r="J377" s="70"/>
      <c r="K377" s="65"/>
      <c r="L377" s="63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16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ht="15.75" hidden="1" customHeight="1">
      <c r="A378" s="33" t="s">
        <v>270</v>
      </c>
      <c r="B378" s="34">
        <f t="array" ref="B378">SUM(H378:I378*$H$24:$I$24)</f>
        <v>0</v>
      </c>
      <c r="C378" s="87" t="s">
        <v>347</v>
      </c>
      <c r="D378" s="36"/>
      <c r="E378" s="37"/>
      <c r="F378" s="88" t="s">
        <v>222</v>
      </c>
      <c r="G378" s="66">
        <v>61.0</v>
      </c>
      <c r="H378" s="65"/>
      <c r="I378" s="67">
        <f t="shared" si="11"/>
        <v>0</v>
      </c>
      <c r="J378" s="70"/>
      <c r="K378" s="65"/>
      <c r="L378" s="63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16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ht="15.75" hidden="1" customHeight="1">
      <c r="A379" s="30" t="s">
        <v>267</v>
      </c>
      <c r="B379" s="34">
        <f t="array" ref="B379">SUM(H379:I379*$H$24:$I$24)</f>
        <v>0</v>
      </c>
      <c r="C379" s="95"/>
      <c r="D379" s="36"/>
      <c r="E379" s="37"/>
      <c r="F379" s="91"/>
      <c r="G379" s="66"/>
      <c r="H379" s="65"/>
      <c r="I379" s="67">
        <f t="shared" si="11"/>
        <v>0</v>
      </c>
      <c r="J379" s="70"/>
      <c r="K379" s="65"/>
      <c r="L379" s="63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16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ht="15.75" hidden="1" customHeight="1">
      <c r="A380" s="33" t="s">
        <v>270</v>
      </c>
      <c r="B380" s="34">
        <f t="array" ref="B380">SUM(H380:I380*$H$24:$I$24)</f>
        <v>0</v>
      </c>
      <c r="C380" s="87" t="s">
        <v>348</v>
      </c>
      <c r="D380" s="36"/>
      <c r="E380" s="37"/>
      <c r="F380" s="88" t="s">
        <v>220</v>
      </c>
      <c r="G380" s="66">
        <v>260.0</v>
      </c>
      <c r="H380" s="65"/>
      <c r="I380" s="67">
        <f t="shared" si="11"/>
        <v>0</v>
      </c>
      <c r="J380" s="70"/>
      <c r="K380" s="65"/>
      <c r="L380" s="63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16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ht="15.75" hidden="1" customHeight="1">
      <c r="A381" s="33" t="s">
        <v>270</v>
      </c>
      <c r="B381" s="34">
        <f t="array" ref="B381">SUM(H381:I381*$H$24:$I$24)</f>
        <v>0</v>
      </c>
      <c r="C381" s="87" t="s">
        <v>349</v>
      </c>
      <c r="D381" s="36"/>
      <c r="E381" s="37"/>
      <c r="F381" s="88" t="s">
        <v>220</v>
      </c>
      <c r="G381" s="66">
        <v>1400.0</v>
      </c>
      <c r="H381" s="65"/>
      <c r="I381" s="67">
        <f t="shared" si="11"/>
        <v>0</v>
      </c>
      <c r="J381" s="70"/>
      <c r="K381" s="65"/>
      <c r="L381" s="63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16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ht="15.75" hidden="1" customHeight="1">
      <c r="A382" s="33" t="s">
        <v>270</v>
      </c>
      <c r="B382" s="34">
        <f t="array" ref="B382">SUM(H382:I382*$H$24:$I$24)</f>
        <v>0</v>
      </c>
      <c r="C382" s="95"/>
      <c r="D382" s="36"/>
      <c r="E382" s="37"/>
      <c r="F382" s="91"/>
      <c r="G382" s="66"/>
      <c r="H382" s="65"/>
      <c r="I382" s="67">
        <f t="shared" si="11"/>
        <v>0</v>
      </c>
      <c r="J382" s="70"/>
      <c r="K382" s="65"/>
      <c r="L382" s="63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16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ht="15.75" hidden="1" customHeight="1">
      <c r="A383" s="33" t="s">
        <v>270</v>
      </c>
      <c r="B383" s="34">
        <f t="array" ref="B383">SUM(H383:I383*$H$24:$I$24)</f>
        <v>0</v>
      </c>
      <c r="C383" s="95"/>
      <c r="D383" s="36"/>
      <c r="E383" s="37"/>
      <c r="F383" s="91"/>
      <c r="G383" s="66"/>
      <c r="H383" s="65"/>
      <c r="I383" s="67">
        <f t="shared" si="11"/>
        <v>0</v>
      </c>
      <c r="J383" s="70"/>
      <c r="K383" s="65"/>
      <c r="L383" s="63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16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ht="15.75" hidden="1" customHeight="1">
      <c r="A384" s="30" t="s">
        <v>267</v>
      </c>
      <c r="B384" s="34">
        <f t="array" ref="B384">SUM(H384:I384*$H$24:$I$24)</f>
        <v>0</v>
      </c>
      <c r="C384" s="95"/>
      <c r="D384" s="36"/>
      <c r="E384" s="37"/>
      <c r="F384" s="91"/>
      <c r="G384" s="66"/>
      <c r="H384" s="65"/>
      <c r="I384" s="67">
        <f t="shared" si="11"/>
        <v>0</v>
      </c>
      <c r="J384" s="70"/>
      <c r="K384" s="65"/>
      <c r="L384" s="63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16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ht="15.75" hidden="1" customHeight="1">
      <c r="A385" s="33" t="s">
        <v>270</v>
      </c>
      <c r="B385" s="34">
        <f t="array" ref="B385">SUM(H385:I385*$H$24:$I$24)</f>
        <v>0</v>
      </c>
      <c r="C385" s="95"/>
      <c r="D385" s="36"/>
      <c r="E385" s="37"/>
      <c r="F385" s="91"/>
      <c r="G385" s="66"/>
      <c r="H385" s="65"/>
      <c r="I385" s="67">
        <f t="shared" si="11"/>
        <v>0</v>
      </c>
      <c r="J385" s="70"/>
      <c r="K385" s="65"/>
      <c r="L385" s="63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16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ht="15.75" hidden="1" customHeight="1">
      <c r="A386" s="33" t="s">
        <v>270</v>
      </c>
      <c r="B386" s="34">
        <f t="array" ref="B386">SUM(H386:I386*$H$24:$I$24)</f>
        <v>0</v>
      </c>
      <c r="C386" s="95"/>
      <c r="D386" s="36"/>
      <c r="E386" s="37"/>
      <c r="F386" s="91"/>
      <c r="G386" s="66"/>
      <c r="H386" s="65"/>
      <c r="I386" s="67">
        <f t="shared" si="11"/>
        <v>0</v>
      </c>
      <c r="J386" s="70"/>
      <c r="K386" s="65"/>
      <c r="L386" s="63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16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ht="15.75" hidden="1" customHeight="1">
      <c r="A387" s="79"/>
      <c r="B387" s="34"/>
      <c r="C387" s="95"/>
      <c r="D387" s="175"/>
      <c r="E387" s="139"/>
      <c r="F387" s="91"/>
      <c r="G387" s="66"/>
      <c r="H387" s="65"/>
      <c r="I387" s="67"/>
      <c r="J387" s="70"/>
      <c r="K387" s="65"/>
      <c r="L387" s="63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16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ht="15.75" hidden="1" customHeight="1">
      <c r="A388" s="79"/>
      <c r="B388" s="34"/>
      <c r="C388" s="95"/>
      <c r="D388" s="175"/>
      <c r="E388" s="139"/>
      <c r="F388" s="91"/>
      <c r="G388" s="66"/>
      <c r="H388" s="65"/>
      <c r="I388" s="67"/>
      <c r="J388" s="70"/>
      <c r="K388" s="65"/>
      <c r="L388" s="63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16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ht="15.75" hidden="1" customHeight="1">
      <c r="A389" s="79"/>
      <c r="B389" s="34"/>
      <c r="C389" s="95"/>
      <c r="D389" s="175"/>
      <c r="E389" s="139"/>
      <c r="F389" s="91"/>
      <c r="G389" s="66"/>
      <c r="H389" s="65"/>
      <c r="I389" s="67"/>
      <c r="J389" s="70"/>
      <c r="K389" s="65"/>
      <c r="L389" s="63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16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ht="15.75" hidden="1" customHeight="1">
      <c r="A390" s="79"/>
      <c r="B390" s="34"/>
      <c r="C390" s="95"/>
      <c r="D390" s="175"/>
      <c r="E390" s="139"/>
      <c r="F390" s="91"/>
      <c r="G390" s="66"/>
      <c r="H390" s="65"/>
      <c r="I390" s="67"/>
      <c r="J390" s="70"/>
      <c r="K390" s="65"/>
      <c r="L390" s="63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16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ht="15.75" hidden="1" customHeight="1">
      <c r="A391" s="79"/>
      <c r="B391" s="34"/>
      <c r="C391" s="95"/>
      <c r="D391" s="175"/>
      <c r="E391" s="139"/>
      <c r="F391" s="91"/>
      <c r="G391" s="66"/>
      <c r="H391" s="65"/>
      <c r="I391" s="67"/>
      <c r="J391" s="70"/>
      <c r="K391" s="65"/>
      <c r="L391" s="63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16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ht="15.75" hidden="1" customHeight="1">
      <c r="A392" s="79"/>
      <c r="B392" s="34"/>
      <c r="C392" s="95"/>
      <c r="D392" s="175"/>
      <c r="E392" s="139"/>
      <c r="F392" s="91"/>
      <c r="G392" s="66"/>
      <c r="H392" s="65"/>
      <c r="I392" s="67"/>
      <c r="J392" s="70"/>
      <c r="K392" s="65"/>
      <c r="L392" s="63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16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ht="15.75" hidden="1" customHeight="1">
      <c r="A393" s="79"/>
      <c r="B393" s="34"/>
      <c r="C393" s="95"/>
      <c r="D393" s="175"/>
      <c r="E393" s="139"/>
      <c r="F393" s="91"/>
      <c r="G393" s="66"/>
      <c r="H393" s="65"/>
      <c r="I393" s="67"/>
      <c r="J393" s="70"/>
      <c r="K393" s="65"/>
      <c r="L393" s="63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16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ht="15.75" hidden="1" customHeight="1">
      <c r="A394" s="79"/>
      <c r="B394" s="34"/>
      <c r="C394" s="95"/>
      <c r="D394" s="175"/>
      <c r="E394" s="139"/>
      <c r="F394" s="91"/>
      <c r="G394" s="66"/>
      <c r="H394" s="65"/>
      <c r="I394" s="67"/>
      <c r="J394" s="70"/>
      <c r="K394" s="65"/>
      <c r="L394" s="63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16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ht="15.75" hidden="1" customHeight="1">
      <c r="A395" s="79"/>
      <c r="B395" s="34"/>
      <c r="C395" s="95"/>
      <c r="D395" s="175"/>
      <c r="E395" s="139"/>
      <c r="F395" s="91"/>
      <c r="G395" s="66"/>
      <c r="H395" s="65"/>
      <c r="I395" s="67"/>
      <c r="J395" s="70"/>
      <c r="K395" s="65"/>
      <c r="L395" s="63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16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ht="15.75" hidden="1" customHeight="1">
      <c r="A396" s="79"/>
      <c r="B396" s="34"/>
      <c r="C396" s="95"/>
      <c r="D396" s="175"/>
      <c r="E396" s="139"/>
      <c r="F396" s="91"/>
      <c r="G396" s="66"/>
      <c r="H396" s="65"/>
      <c r="I396" s="67"/>
      <c r="J396" s="70"/>
      <c r="K396" s="65"/>
      <c r="L396" s="63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16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ht="15.75" hidden="1" customHeight="1">
      <c r="A397" s="79"/>
      <c r="B397" s="34"/>
      <c r="C397" s="95"/>
      <c r="D397" s="175"/>
      <c r="E397" s="139"/>
      <c r="F397" s="91"/>
      <c r="G397" s="66"/>
      <c r="H397" s="65"/>
      <c r="I397" s="67"/>
      <c r="J397" s="70"/>
      <c r="K397" s="65"/>
      <c r="L397" s="63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16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ht="15.75" hidden="1" customHeight="1">
      <c r="A398" s="79"/>
      <c r="B398" s="34"/>
      <c r="C398" s="95"/>
      <c r="D398" s="175"/>
      <c r="E398" s="139"/>
      <c r="F398" s="91"/>
      <c r="G398" s="66"/>
      <c r="H398" s="65"/>
      <c r="I398" s="67"/>
      <c r="J398" s="70"/>
      <c r="K398" s="65"/>
      <c r="L398" s="63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16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ht="15.75" hidden="1" customHeight="1">
      <c r="A399" s="79"/>
      <c r="B399" s="34"/>
      <c r="C399" s="95"/>
      <c r="D399" s="175"/>
      <c r="E399" s="139"/>
      <c r="F399" s="91"/>
      <c r="G399" s="66"/>
      <c r="H399" s="65"/>
      <c r="I399" s="67"/>
      <c r="J399" s="70"/>
      <c r="K399" s="65"/>
      <c r="L399" s="63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16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ht="15.75" hidden="1" customHeight="1">
      <c r="A400" s="79"/>
      <c r="B400" s="34"/>
      <c r="C400" s="95"/>
      <c r="D400" s="175"/>
      <c r="E400" s="139"/>
      <c r="F400" s="91"/>
      <c r="G400" s="66"/>
      <c r="H400" s="65"/>
      <c r="I400" s="67"/>
      <c r="J400" s="70"/>
      <c r="K400" s="65"/>
      <c r="L400" s="63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16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ht="15.75" hidden="1" customHeight="1">
      <c r="A401" s="79"/>
      <c r="B401" s="34"/>
      <c r="C401" s="95"/>
      <c r="D401" s="175"/>
      <c r="E401" s="139"/>
      <c r="F401" s="91"/>
      <c r="G401" s="66"/>
      <c r="H401" s="65"/>
      <c r="I401" s="67"/>
      <c r="J401" s="70"/>
      <c r="K401" s="65"/>
      <c r="L401" s="63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16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ht="15.75" hidden="1" customHeight="1">
      <c r="A402" s="79"/>
      <c r="B402" s="34"/>
      <c r="C402" s="95"/>
      <c r="D402" s="175"/>
      <c r="E402" s="139"/>
      <c r="F402" s="91"/>
      <c r="G402" s="66"/>
      <c r="H402" s="65"/>
      <c r="I402" s="67"/>
      <c r="J402" s="70"/>
      <c r="K402" s="65"/>
      <c r="L402" s="63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16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ht="15.75" hidden="1" customHeight="1">
      <c r="A403" s="33" t="s">
        <v>270</v>
      </c>
      <c r="B403" s="34">
        <f t="array" ref="B403">SUM(H403:I403*$H$24:$I$24)</f>
        <v>0</v>
      </c>
      <c r="C403" s="95"/>
      <c r="D403" s="36"/>
      <c r="E403" s="37"/>
      <c r="F403" s="91"/>
      <c r="G403" s="66"/>
      <c r="H403" s="65"/>
      <c r="I403" s="67">
        <f t="shared" ref="I403:I406" si="12">G403*H403</f>
        <v>0</v>
      </c>
      <c r="J403" s="70"/>
      <c r="K403" s="65"/>
      <c r="L403" s="63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16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ht="15.75" hidden="1" customHeight="1">
      <c r="A404" s="30" t="s">
        <v>267</v>
      </c>
      <c r="B404" s="34">
        <f t="array" ref="B404">SUM(H404:I404*$H$24:$I$24)</f>
        <v>0</v>
      </c>
      <c r="C404" s="95"/>
      <c r="D404" s="36"/>
      <c r="E404" s="37"/>
      <c r="F404" s="91"/>
      <c r="G404" s="66"/>
      <c r="H404" s="65"/>
      <c r="I404" s="67">
        <f t="shared" si="12"/>
        <v>0</v>
      </c>
      <c r="J404" s="70"/>
      <c r="K404" s="65"/>
      <c r="L404" s="63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16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ht="15.75" hidden="1" customHeight="1">
      <c r="A405" s="30" t="s">
        <v>243</v>
      </c>
      <c r="B405" s="34">
        <f t="array" ref="B405">SUM(H405:I405*$H$24:$I$24)</f>
        <v>0</v>
      </c>
      <c r="C405" s="95"/>
      <c r="D405" s="36"/>
      <c r="E405" s="37"/>
      <c r="F405" s="91"/>
      <c r="G405" s="66"/>
      <c r="H405" s="65"/>
      <c r="I405" s="67">
        <f t="shared" si="12"/>
        <v>0</v>
      </c>
      <c r="J405" s="70"/>
      <c r="K405" s="65"/>
      <c r="L405" s="63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16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ht="15.75" hidden="1" customHeight="1">
      <c r="A406" s="33" t="s">
        <v>270</v>
      </c>
      <c r="B406" s="34">
        <f t="array" ref="B406">SUM(H406:I406*$H$24:$I$24)</f>
        <v>0</v>
      </c>
      <c r="C406" s="95"/>
      <c r="D406" s="36"/>
      <c r="E406" s="37"/>
      <c r="F406" s="91"/>
      <c r="G406" s="66"/>
      <c r="H406" s="65"/>
      <c r="I406" s="67">
        <f t="shared" si="12"/>
        <v>0</v>
      </c>
      <c r="J406" s="70"/>
      <c r="K406" s="65"/>
      <c r="L406" s="63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16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ht="15.75" hidden="1" customHeight="1">
      <c r="A407" s="79"/>
      <c r="B407" s="34"/>
      <c r="C407" s="95"/>
      <c r="D407" s="175"/>
      <c r="E407" s="139"/>
      <c r="F407" s="91"/>
      <c r="G407" s="66"/>
      <c r="H407" s="65"/>
      <c r="I407" s="67"/>
      <c r="J407" s="70"/>
      <c r="K407" s="65"/>
      <c r="L407" s="63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16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ht="15.75" hidden="1" customHeight="1">
      <c r="A408" s="79"/>
      <c r="B408" s="34"/>
      <c r="C408" s="95"/>
      <c r="D408" s="175"/>
      <c r="E408" s="139"/>
      <c r="F408" s="91"/>
      <c r="G408" s="66"/>
      <c r="H408" s="65"/>
      <c r="I408" s="67"/>
      <c r="J408" s="70"/>
      <c r="K408" s="65"/>
      <c r="L408" s="63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16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ht="15.75" hidden="1" customHeight="1">
      <c r="A409" s="79"/>
      <c r="B409" s="34"/>
      <c r="C409" s="95"/>
      <c r="D409" s="175"/>
      <c r="E409" s="139"/>
      <c r="F409" s="91"/>
      <c r="G409" s="66"/>
      <c r="H409" s="65"/>
      <c r="I409" s="67"/>
      <c r="J409" s="70"/>
      <c r="K409" s="65"/>
      <c r="L409" s="63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16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ht="15.75" hidden="1" customHeight="1">
      <c r="A410" s="79"/>
      <c r="B410" s="34"/>
      <c r="C410" s="95"/>
      <c r="D410" s="175"/>
      <c r="E410" s="139"/>
      <c r="F410" s="91"/>
      <c r="G410" s="66"/>
      <c r="H410" s="65"/>
      <c r="I410" s="67"/>
      <c r="J410" s="70"/>
      <c r="K410" s="65"/>
      <c r="L410" s="63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16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ht="15.75" hidden="1" customHeight="1">
      <c r="A411" s="33" t="s">
        <v>270</v>
      </c>
      <c r="B411" s="34">
        <f t="array" ref="B411">SUM(H411:I411*$H$24:$I$24)</f>
        <v>0</v>
      </c>
      <c r="C411" s="95"/>
      <c r="D411" s="36"/>
      <c r="E411" s="37"/>
      <c r="F411" s="91"/>
      <c r="G411" s="66"/>
      <c r="H411" s="65"/>
      <c r="I411" s="67">
        <f t="shared" ref="I411:I466" si="13">G411*H411</f>
        <v>0</v>
      </c>
      <c r="J411" s="70"/>
      <c r="K411" s="65"/>
      <c r="L411" s="63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16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ht="15.75" hidden="1" customHeight="1">
      <c r="A412" s="33" t="s">
        <v>270</v>
      </c>
      <c r="B412" s="34">
        <f t="array" ref="B412">SUM(H412:I412*$H$24:$I$24)</f>
        <v>0</v>
      </c>
      <c r="C412" s="95"/>
      <c r="D412" s="36"/>
      <c r="E412" s="37"/>
      <c r="F412" s="91"/>
      <c r="G412" s="66"/>
      <c r="H412" s="65"/>
      <c r="I412" s="67">
        <f t="shared" si="13"/>
        <v>0</v>
      </c>
      <c r="J412" s="70"/>
      <c r="K412" s="65"/>
      <c r="L412" s="63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16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ht="15.75" hidden="1" customHeight="1">
      <c r="A413" s="33" t="s">
        <v>270</v>
      </c>
      <c r="B413" s="34">
        <f t="array" ref="B413">SUM(H413:I413*$H$24:$I$24)</f>
        <v>0</v>
      </c>
      <c r="C413" s="95"/>
      <c r="D413" s="36"/>
      <c r="E413" s="37"/>
      <c r="F413" s="91"/>
      <c r="G413" s="66"/>
      <c r="H413" s="65"/>
      <c r="I413" s="67">
        <f t="shared" si="13"/>
        <v>0</v>
      </c>
      <c r="J413" s="70"/>
      <c r="K413" s="65"/>
      <c r="L413" s="63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16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ht="15.75" hidden="1" customHeight="1">
      <c r="A414" s="33" t="s">
        <v>270</v>
      </c>
      <c r="B414" s="34">
        <f t="array" ref="B414">SUM(H414:I414*$H$24:$I$24)</f>
        <v>0</v>
      </c>
      <c r="C414" s="95"/>
      <c r="D414" s="36"/>
      <c r="E414" s="37"/>
      <c r="F414" s="91"/>
      <c r="G414" s="66"/>
      <c r="H414" s="65"/>
      <c r="I414" s="67">
        <f t="shared" si="13"/>
        <v>0</v>
      </c>
      <c r="J414" s="70"/>
      <c r="K414" s="65"/>
      <c r="L414" s="63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16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ht="15.75" hidden="1" customHeight="1">
      <c r="A415" s="33" t="s">
        <v>350</v>
      </c>
      <c r="B415" s="34">
        <f t="array" ref="B415">SUM(H415:I415*$H$24:$I$24)</f>
        <v>0</v>
      </c>
      <c r="C415" s="85"/>
      <c r="D415" s="24"/>
      <c r="E415" s="25"/>
      <c r="F415" s="86"/>
      <c r="G415" s="58"/>
      <c r="H415" s="57"/>
      <c r="I415" s="60">
        <f t="shared" si="13"/>
        <v>0</v>
      </c>
      <c r="J415" s="70"/>
      <c r="K415" s="65"/>
      <c r="L415" s="63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16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ht="15.75" hidden="1" customHeight="1">
      <c r="A416" s="33" t="s">
        <v>350</v>
      </c>
      <c r="B416" s="34">
        <f t="array" ref="B416">SUM(H416:I416*$H$24:$I$24)</f>
        <v>0</v>
      </c>
      <c r="C416" s="95"/>
      <c r="D416" s="36"/>
      <c r="E416" s="37"/>
      <c r="F416" s="91"/>
      <c r="G416" s="66"/>
      <c r="H416" s="65"/>
      <c r="I416" s="67">
        <f t="shared" si="13"/>
        <v>0</v>
      </c>
      <c r="J416" s="70"/>
      <c r="K416" s="65"/>
      <c r="L416" s="63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16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ht="15.75" customHeight="1">
      <c r="A417" s="33" t="s">
        <v>350</v>
      </c>
      <c r="B417" s="34">
        <f t="array" ref="B417">SUM(H417:I417*$H$24:$I$24)</f>
        <v>520</v>
      </c>
      <c r="C417" s="87" t="s">
        <v>351</v>
      </c>
      <c r="D417" s="36"/>
      <c r="E417" s="37"/>
      <c r="F417" s="88" t="s">
        <v>222</v>
      </c>
      <c r="G417" s="66">
        <v>12.0</v>
      </c>
      <c r="H417" s="65">
        <v>40.0</v>
      </c>
      <c r="I417" s="67">
        <f t="shared" si="13"/>
        <v>480</v>
      </c>
      <c r="J417" s="70"/>
      <c r="K417" s="65"/>
      <c r="L417" s="63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16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ht="15.75" hidden="1" customHeight="1">
      <c r="A418" s="33" t="s">
        <v>350</v>
      </c>
      <c r="B418" s="34">
        <f t="array" ref="B418">SUM(H418:I418*$H$24:$I$24)</f>
        <v>0</v>
      </c>
      <c r="C418" s="95"/>
      <c r="D418" s="36"/>
      <c r="E418" s="37"/>
      <c r="F418" s="91"/>
      <c r="G418" s="66"/>
      <c r="H418" s="65"/>
      <c r="I418" s="67">
        <f t="shared" si="13"/>
        <v>0</v>
      </c>
      <c r="J418" s="70"/>
      <c r="K418" s="65"/>
      <c r="L418" s="63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16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ht="15.75" hidden="1" customHeight="1">
      <c r="A419" s="33" t="s">
        <v>350</v>
      </c>
      <c r="B419" s="34">
        <f t="array" ref="B419">SUM(H419:I419*$H$24:$I$24)</f>
        <v>0</v>
      </c>
      <c r="C419" s="87" t="s">
        <v>352</v>
      </c>
      <c r="D419" s="36"/>
      <c r="E419" s="37"/>
      <c r="F419" s="88" t="s">
        <v>222</v>
      </c>
      <c r="G419" s="66">
        <v>13.5</v>
      </c>
      <c r="H419" s="65"/>
      <c r="I419" s="67">
        <f t="shared" si="13"/>
        <v>0</v>
      </c>
      <c r="J419" s="70"/>
      <c r="K419" s="65"/>
      <c r="L419" s="63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16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ht="15.75" hidden="1" customHeight="1">
      <c r="A420" s="33" t="s">
        <v>350</v>
      </c>
      <c r="B420" s="34">
        <f t="array" ref="B420">SUM(H420:I420*$H$24:$I$24)</f>
        <v>0</v>
      </c>
      <c r="C420" s="95"/>
      <c r="D420" s="36"/>
      <c r="E420" s="37"/>
      <c r="F420" s="91"/>
      <c r="G420" s="66"/>
      <c r="H420" s="65"/>
      <c r="I420" s="67">
        <f t="shared" si="13"/>
        <v>0</v>
      </c>
      <c r="J420" s="70"/>
      <c r="K420" s="65"/>
      <c r="L420" s="63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16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ht="15.75" customHeight="1">
      <c r="A421" s="33" t="s">
        <v>350</v>
      </c>
      <c r="B421" s="34">
        <f t="array" ref="B421">SUM(H421:I421*$H$24:$I$24)</f>
        <v>1740</v>
      </c>
      <c r="C421" s="87" t="s">
        <v>353</v>
      </c>
      <c r="D421" s="36"/>
      <c r="E421" s="37"/>
      <c r="F421" s="88" t="s">
        <v>222</v>
      </c>
      <c r="G421" s="66">
        <v>13.5</v>
      </c>
      <c r="H421" s="65">
        <v>120.0</v>
      </c>
      <c r="I421" s="67">
        <f t="shared" si="13"/>
        <v>1620</v>
      </c>
      <c r="J421" s="70"/>
      <c r="K421" s="65"/>
      <c r="L421" s="63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16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ht="15.75" hidden="1" customHeight="1">
      <c r="A422" s="33" t="s">
        <v>350</v>
      </c>
      <c r="B422" s="34">
        <f t="array" ref="B422">SUM(H422:I422*$H$24:$I$24)</f>
        <v>0</v>
      </c>
      <c r="C422" s="87" t="s">
        <v>354</v>
      </c>
      <c r="D422" s="36"/>
      <c r="E422" s="37"/>
      <c r="F422" s="88" t="s">
        <v>222</v>
      </c>
      <c r="G422" s="66">
        <v>12.5</v>
      </c>
      <c r="H422" s="65"/>
      <c r="I422" s="67">
        <f t="shared" si="13"/>
        <v>0</v>
      </c>
      <c r="J422" s="70"/>
      <c r="K422" s="65"/>
      <c r="L422" s="63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16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ht="15.75" hidden="1" customHeight="1">
      <c r="A423" s="33" t="s">
        <v>350</v>
      </c>
      <c r="B423" s="34">
        <f t="array" ref="B423">SUM(H423:I423*$H$24:$I$24)</f>
        <v>0</v>
      </c>
      <c r="C423" s="95"/>
      <c r="D423" s="36"/>
      <c r="E423" s="37"/>
      <c r="F423" s="91"/>
      <c r="G423" s="66"/>
      <c r="H423" s="65"/>
      <c r="I423" s="67">
        <f t="shared" si="13"/>
        <v>0</v>
      </c>
      <c r="J423" s="70"/>
      <c r="K423" s="65"/>
      <c r="L423" s="63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16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ht="15.75" customHeight="1">
      <c r="A424" s="33" t="s">
        <v>350</v>
      </c>
      <c r="B424" s="34">
        <f t="array" ref="B424">SUM(H424:I424*$H$24:$I$24)</f>
        <v>368</v>
      </c>
      <c r="C424" s="87" t="s">
        <v>355</v>
      </c>
      <c r="D424" s="36"/>
      <c r="E424" s="37"/>
      <c r="F424" s="88" t="s">
        <v>95</v>
      </c>
      <c r="G424" s="66">
        <v>45.0</v>
      </c>
      <c r="H424" s="65">
        <v>8.0</v>
      </c>
      <c r="I424" s="67">
        <f t="shared" si="13"/>
        <v>360</v>
      </c>
      <c r="J424" s="70"/>
      <c r="K424" s="65"/>
      <c r="L424" s="63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16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ht="15.75" hidden="1" customHeight="1">
      <c r="A425" s="30" t="s">
        <v>356</v>
      </c>
      <c r="B425" s="34">
        <f t="array" ref="B425">SUM(H425:I425*$H$24:$I$24)</f>
        <v>0</v>
      </c>
      <c r="C425" s="95"/>
      <c r="D425" s="36"/>
      <c r="E425" s="37"/>
      <c r="F425" s="91"/>
      <c r="G425" s="66">
        <v>0.0</v>
      </c>
      <c r="H425" s="65"/>
      <c r="I425" s="67">
        <f t="shared" si="13"/>
        <v>0</v>
      </c>
      <c r="J425" s="70"/>
      <c r="K425" s="65"/>
      <c r="L425" s="63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16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ht="15.75" hidden="1" customHeight="1">
      <c r="A426" s="33" t="s">
        <v>350</v>
      </c>
      <c r="B426" s="34">
        <f t="array" ref="B426">SUM(H426:I426*$H$24:$I$24)</f>
        <v>0</v>
      </c>
      <c r="C426" s="95"/>
      <c r="D426" s="36"/>
      <c r="E426" s="37"/>
      <c r="F426" s="91"/>
      <c r="G426" s="66"/>
      <c r="H426" s="65"/>
      <c r="I426" s="67">
        <f t="shared" si="13"/>
        <v>0</v>
      </c>
      <c r="J426" s="70"/>
      <c r="K426" s="65"/>
      <c r="L426" s="63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16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ht="15.75" hidden="1" customHeight="1">
      <c r="A427" s="33" t="s">
        <v>350</v>
      </c>
      <c r="B427" s="34">
        <f t="array" ref="B427">SUM(H427:I427*$H$24:$I$24)</f>
        <v>0</v>
      </c>
      <c r="C427" s="95"/>
      <c r="D427" s="36"/>
      <c r="E427" s="37"/>
      <c r="F427" s="91"/>
      <c r="G427" s="66"/>
      <c r="H427" s="65"/>
      <c r="I427" s="67">
        <f t="shared" si="13"/>
        <v>0</v>
      </c>
      <c r="J427" s="70"/>
      <c r="K427" s="65"/>
      <c r="L427" s="63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16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ht="15.75" hidden="1" customHeight="1">
      <c r="A428" s="33" t="s">
        <v>350</v>
      </c>
      <c r="B428" s="34">
        <f t="array" ref="B428">SUM(H428:I428*$H$24:$I$24)</f>
        <v>0</v>
      </c>
      <c r="C428" s="95"/>
      <c r="D428" s="36"/>
      <c r="E428" s="37"/>
      <c r="F428" s="91"/>
      <c r="G428" s="66"/>
      <c r="H428" s="65"/>
      <c r="I428" s="67">
        <f t="shared" si="13"/>
        <v>0</v>
      </c>
      <c r="J428" s="70"/>
      <c r="K428" s="65"/>
      <c r="L428" s="63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16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ht="15.75" hidden="1" customHeight="1">
      <c r="A429" s="33" t="s">
        <v>350</v>
      </c>
      <c r="B429" s="34">
        <f t="array" ref="B429">SUM(H429:I429*$H$24:$I$24)</f>
        <v>0</v>
      </c>
      <c r="C429" s="95"/>
      <c r="D429" s="36"/>
      <c r="E429" s="37"/>
      <c r="F429" s="91"/>
      <c r="G429" s="66"/>
      <c r="H429" s="65"/>
      <c r="I429" s="67">
        <f t="shared" si="13"/>
        <v>0</v>
      </c>
      <c r="J429" s="70"/>
      <c r="K429" s="65"/>
      <c r="L429" s="63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16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ht="15.75" hidden="1" customHeight="1">
      <c r="A430" s="33" t="s">
        <v>350</v>
      </c>
      <c r="B430" s="34">
        <f t="array" ref="B430">SUM(H430:I430*$H$24:$I$24)</f>
        <v>0</v>
      </c>
      <c r="C430" s="95"/>
      <c r="D430" s="36"/>
      <c r="E430" s="37"/>
      <c r="F430" s="91"/>
      <c r="G430" s="66"/>
      <c r="H430" s="65"/>
      <c r="I430" s="67">
        <f t="shared" si="13"/>
        <v>0</v>
      </c>
      <c r="J430" s="70"/>
      <c r="K430" s="65"/>
      <c r="L430" s="63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16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ht="15.75" hidden="1" customHeight="1">
      <c r="A431" s="33" t="s">
        <v>350</v>
      </c>
      <c r="B431" s="34">
        <f t="array" ref="B431">SUM(H431:I431*$H$24:$I$24)</f>
        <v>0</v>
      </c>
      <c r="C431" s="95"/>
      <c r="D431" s="36"/>
      <c r="E431" s="37"/>
      <c r="F431" s="91"/>
      <c r="G431" s="66"/>
      <c r="H431" s="65"/>
      <c r="I431" s="67">
        <f t="shared" si="13"/>
        <v>0</v>
      </c>
      <c r="J431" s="70"/>
      <c r="K431" s="65"/>
      <c r="L431" s="63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16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ht="15.75" hidden="1" customHeight="1">
      <c r="A432" s="33" t="s">
        <v>350</v>
      </c>
      <c r="B432" s="34">
        <f t="array" ref="B432">SUM(H432:I432*$H$24:$I$24)</f>
        <v>0</v>
      </c>
      <c r="C432" s="87" t="s">
        <v>357</v>
      </c>
      <c r="D432" s="36"/>
      <c r="E432" s="37"/>
      <c r="F432" s="88" t="s">
        <v>155</v>
      </c>
      <c r="G432" s="66">
        <v>500.0</v>
      </c>
      <c r="H432" s="65"/>
      <c r="I432" s="67">
        <f t="shared" si="13"/>
        <v>0</v>
      </c>
      <c r="J432" s="70"/>
      <c r="K432" s="65"/>
      <c r="L432" s="63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16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ht="15.75" hidden="1" customHeight="1">
      <c r="A433" s="33" t="s">
        <v>350</v>
      </c>
      <c r="B433" s="34">
        <f t="array" ref="B433">SUM(H433:I433*$H$24:$I$24)</f>
        <v>0</v>
      </c>
      <c r="C433" s="95"/>
      <c r="D433" s="36"/>
      <c r="E433" s="37"/>
      <c r="F433" s="91"/>
      <c r="G433" s="66"/>
      <c r="H433" s="65"/>
      <c r="I433" s="67">
        <f t="shared" si="13"/>
        <v>0</v>
      </c>
      <c r="J433" s="70"/>
      <c r="K433" s="65"/>
      <c r="L433" s="63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16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ht="15.75" hidden="1" customHeight="1">
      <c r="A434" s="33" t="s">
        <v>350</v>
      </c>
      <c r="B434" s="34">
        <f t="array" ref="B434">SUM(H434:I434*$H$24:$I$24)</f>
        <v>0</v>
      </c>
      <c r="C434" s="95"/>
      <c r="D434" s="36"/>
      <c r="E434" s="37"/>
      <c r="F434" s="91"/>
      <c r="G434" s="66"/>
      <c r="H434" s="65"/>
      <c r="I434" s="67">
        <f t="shared" si="13"/>
        <v>0</v>
      </c>
      <c r="J434" s="70"/>
      <c r="K434" s="65"/>
      <c r="L434" s="63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16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ht="15.75" hidden="1" customHeight="1">
      <c r="A435" s="33" t="s">
        <v>350</v>
      </c>
      <c r="B435" s="34">
        <f t="array" ref="B435">SUM(H435:I435*$H$24:$I$24)</f>
        <v>0</v>
      </c>
      <c r="C435" s="95"/>
      <c r="D435" s="36"/>
      <c r="E435" s="37"/>
      <c r="F435" s="91"/>
      <c r="G435" s="66"/>
      <c r="H435" s="65"/>
      <c r="I435" s="67">
        <f t="shared" si="13"/>
        <v>0</v>
      </c>
      <c r="J435" s="70"/>
      <c r="K435" s="65"/>
      <c r="L435" s="63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16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ht="15.75" hidden="1" customHeight="1">
      <c r="A436" s="33" t="s">
        <v>350</v>
      </c>
      <c r="B436" s="34">
        <f t="array" ref="B436">SUM(H436:I436*$H$24:$I$24)</f>
        <v>0</v>
      </c>
      <c r="C436" s="87" t="s">
        <v>358</v>
      </c>
      <c r="D436" s="36"/>
      <c r="E436" s="37"/>
      <c r="F436" s="88" t="s">
        <v>359</v>
      </c>
      <c r="G436" s="66">
        <v>28.0</v>
      </c>
      <c r="H436" s="65"/>
      <c r="I436" s="67">
        <f t="shared" si="13"/>
        <v>0</v>
      </c>
      <c r="J436" s="70"/>
      <c r="K436" s="65"/>
      <c r="L436" s="63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16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ht="15.75" customHeight="1">
      <c r="A437" s="33" t="s">
        <v>350</v>
      </c>
      <c r="B437" s="34">
        <f t="array" ref="B437">SUM(H437:I437*$H$24:$I$24)</f>
        <v>51</v>
      </c>
      <c r="C437" s="87" t="s">
        <v>360</v>
      </c>
      <c r="D437" s="36"/>
      <c r="E437" s="37"/>
      <c r="F437" s="88" t="s">
        <v>155</v>
      </c>
      <c r="G437" s="66">
        <v>50.0</v>
      </c>
      <c r="H437" s="65">
        <v>1.0</v>
      </c>
      <c r="I437" s="67">
        <f t="shared" si="13"/>
        <v>50</v>
      </c>
      <c r="J437" s="70"/>
      <c r="K437" s="65"/>
      <c r="L437" s="63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16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ht="15.75" hidden="1" customHeight="1">
      <c r="A438" s="33" t="s">
        <v>350</v>
      </c>
      <c r="B438" s="34">
        <f t="array" ref="B438">SUM(H438:I438*$H$24:$I$24)</f>
        <v>0</v>
      </c>
      <c r="C438" s="87" t="s">
        <v>361</v>
      </c>
      <c r="D438" s="36"/>
      <c r="E438" s="37"/>
      <c r="F438" s="88" t="s">
        <v>155</v>
      </c>
      <c r="G438" s="66">
        <v>1.0</v>
      </c>
      <c r="H438" s="65"/>
      <c r="I438" s="67">
        <f t="shared" si="13"/>
        <v>0</v>
      </c>
      <c r="J438" s="70"/>
      <c r="K438" s="65"/>
      <c r="L438" s="63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16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ht="15.75" hidden="1" customHeight="1">
      <c r="A439" s="33" t="s">
        <v>350</v>
      </c>
      <c r="B439" s="34">
        <f t="array" ref="B439">SUM(H439:I439*$H$24:$I$24)</f>
        <v>0</v>
      </c>
      <c r="C439" s="87" t="s">
        <v>362</v>
      </c>
      <c r="D439" s="36"/>
      <c r="E439" s="37"/>
      <c r="F439" s="88" t="s">
        <v>363</v>
      </c>
      <c r="G439" s="66">
        <v>0.5</v>
      </c>
      <c r="H439" s="65"/>
      <c r="I439" s="67">
        <f t="shared" si="13"/>
        <v>0</v>
      </c>
      <c r="J439" s="70"/>
      <c r="K439" s="65"/>
      <c r="L439" s="63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16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ht="15.75" hidden="1" customHeight="1">
      <c r="A440" s="33" t="s">
        <v>350</v>
      </c>
      <c r="B440" s="34">
        <f t="array" ref="B440">SUM(H440:I440*$H$24:$I$24)</f>
        <v>0</v>
      </c>
      <c r="C440" s="95"/>
      <c r="D440" s="36"/>
      <c r="E440" s="37"/>
      <c r="F440" s="91"/>
      <c r="G440" s="66"/>
      <c r="H440" s="65"/>
      <c r="I440" s="67">
        <f t="shared" si="13"/>
        <v>0</v>
      </c>
      <c r="J440" s="70"/>
      <c r="K440" s="65"/>
      <c r="L440" s="63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16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ht="15.75" hidden="1" customHeight="1">
      <c r="A441" s="33" t="s">
        <v>350</v>
      </c>
      <c r="B441" s="34">
        <f t="array" ref="B441">SUM(H441:I441*$H$24:$I$24)</f>
        <v>0</v>
      </c>
      <c r="C441" s="95"/>
      <c r="D441" s="36"/>
      <c r="E441" s="37"/>
      <c r="F441" s="91"/>
      <c r="G441" s="66"/>
      <c r="H441" s="65"/>
      <c r="I441" s="67">
        <f t="shared" si="13"/>
        <v>0</v>
      </c>
      <c r="J441" s="70"/>
      <c r="K441" s="65"/>
      <c r="L441" s="63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16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ht="15.75" hidden="1" customHeight="1">
      <c r="A442" s="33" t="s">
        <v>350</v>
      </c>
      <c r="B442" s="34">
        <f t="array" ref="B442">SUM(H442:I442*$H$24:$I$24)</f>
        <v>0</v>
      </c>
      <c r="C442" s="95"/>
      <c r="D442" s="36"/>
      <c r="E442" s="37"/>
      <c r="F442" s="91"/>
      <c r="G442" s="66"/>
      <c r="H442" s="65"/>
      <c r="I442" s="67">
        <f t="shared" si="13"/>
        <v>0</v>
      </c>
      <c r="J442" s="70"/>
      <c r="K442" s="65"/>
      <c r="L442" s="63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16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ht="15.75" hidden="1" customHeight="1">
      <c r="A443" s="33" t="s">
        <v>350</v>
      </c>
      <c r="B443" s="34">
        <f t="array" ref="B443">SUM(H443:I443*$H$24:$I$24)</f>
        <v>0</v>
      </c>
      <c r="C443" s="95"/>
      <c r="D443" s="36"/>
      <c r="E443" s="37"/>
      <c r="F443" s="91"/>
      <c r="G443" s="66"/>
      <c r="H443" s="65"/>
      <c r="I443" s="67">
        <f t="shared" si="13"/>
        <v>0</v>
      </c>
      <c r="J443" s="70"/>
      <c r="K443" s="65"/>
      <c r="L443" s="63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16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ht="15.75" hidden="1" customHeight="1">
      <c r="A444" s="33" t="s">
        <v>350</v>
      </c>
      <c r="B444" s="34">
        <f t="array" ref="B444">SUM(H444:I444*$H$24:$I$24)</f>
        <v>0</v>
      </c>
      <c r="C444" s="87" t="s">
        <v>364</v>
      </c>
      <c r="D444" s="36"/>
      <c r="E444" s="37"/>
      <c r="F444" s="88" t="s">
        <v>220</v>
      </c>
      <c r="G444" s="66">
        <v>1131.3990000000001</v>
      </c>
      <c r="H444" s="65"/>
      <c r="I444" s="67">
        <f t="shared" si="13"/>
        <v>0</v>
      </c>
      <c r="J444" s="70"/>
      <c r="K444" s="65"/>
      <c r="L444" s="63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16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ht="15.75" hidden="1" customHeight="1">
      <c r="A445" s="33" t="s">
        <v>350</v>
      </c>
      <c r="B445" s="34">
        <f t="array" ref="B445">SUM(H445:I445*$H$24:$I$24)</f>
        <v>0</v>
      </c>
      <c r="C445" s="95"/>
      <c r="D445" s="36"/>
      <c r="E445" s="37"/>
      <c r="F445" s="91"/>
      <c r="G445" s="66"/>
      <c r="H445" s="65"/>
      <c r="I445" s="67">
        <f t="shared" si="13"/>
        <v>0</v>
      </c>
      <c r="J445" s="70"/>
      <c r="K445" s="65"/>
      <c r="L445" s="63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16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ht="15.75" hidden="1" customHeight="1">
      <c r="A446" s="33" t="s">
        <v>350</v>
      </c>
      <c r="B446" s="34">
        <f t="array" ref="B446">SUM(H446:I446*$H$24:$I$24)</f>
        <v>0</v>
      </c>
      <c r="C446" s="95"/>
      <c r="D446" s="36"/>
      <c r="E446" s="37"/>
      <c r="F446" s="91"/>
      <c r="G446" s="66"/>
      <c r="H446" s="65"/>
      <c r="I446" s="67">
        <f t="shared" si="13"/>
        <v>0</v>
      </c>
      <c r="J446" s="70"/>
      <c r="K446" s="65"/>
      <c r="L446" s="63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16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ht="15.75" hidden="1" customHeight="1">
      <c r="A447" s="33" t="s">
        <v>350</v>
      </c>
      <c r="B447" s="34">
        <f t="array" ref="B447">SUM(H447:I447*$H$24:$I$24)</f>
        <v>0</v>
      </c>
      <c r="C447" s="95"/>
      <c r="D447" s="36"/>
      <c r="E447" s="37"/>
      <c r="F447" s="91"/>
      <c r="G447" s="66"/>
      <c r="H447" s="65"/>
      <c r="I447" s="67">
        <f t="shared" si="13"/>
        <v>0</v>
      </c>
      <c r="J447" s="70"/>
      <c r="K447" s="65"/>
      <c r="L447" s="63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16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ht="15.75" hidden="1" customHeight="1">
      <c r="A448" s="33" t="s">
        <v>350</v>
      </c>
      <c r="B448" s="34">
        <f t="array" ref="B448">SUM(H448:I448*$H$24:$I$24)</f>
        <v>0</v>
      </c>
      <c r="C448" s="87" t="s">
        <v>365</v>
      </c>
      <c r="D448" s="36"/>
      <c r="E448" s="37"/>
      <c r="F448" s="88" t="s">
        <v>220</v>
      </c>
      <c r="G448" s="66">
        <v>50.0</v>
      </c>
      <c r="H448" s="65"/>
      <c r="I448" s="67">
        <f t="shared" si="13"/>
        <v>0</v>
      </c>
      <c r="J448" s="70"/>
      <c r="K448" s="65"/>
      <c r="L448" s="63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16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ht="15.75" hidden="1" customHeight="1">
      <c r="A449" s="33" t="s">
        <v>350</v>
      </c>
      <c r="B449" s="34">
        <f t="array" ref="B449">SUM(H449:I449*$H$24:$I$24)</f>
        <v>0</v>
      </c>
      <c r="C449" s="95"/>
      <c r="D449" s="36"/>
      <c r="E449" s="37"/>
      <c r="F449" s="91"/>
      <c r="G449" s="66"/>
      <c r="H449" s="65"/>
      <c r="I449" s="67">
        <f t="shared" si="13"/>
        <v>0</v>
      </c>
      <c r="J449" s="70"/>
      <c r="K449" s="65"/>
      <c r="L449" s="63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16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ht="15.75" customHeight="1">
      <c r="A450" s="33" t="s">
        <v>350</v>
      </c>
      <c r="B450" s="34">
        <f t="array" ref="B450">SUM(H450:I450*$H$24:$I$24)</f>
        <v>1757</v>
      </c>
      <c r="C450" s="87" t="s">
        <v>366</v>
      </c>
      <c r="D450" s="36"/>
      <c r="E450" s="37"/>
      <c r="F450" s="88" t="s">
        <v>367</v>
      </c>
      <c r="G450" s="66">
        <v>250.0</v>
      </c>
      <c r="H450" s="65">
        <v>7.0</v>
      </c>
      <c r="I450" s="67">
        <f t="shared" si="13"/>
        <v>1750</v>
      </c>
      <c r="J450" s="70"/>
      <c r="K450" s="65"/>
      <c r="L450" s="63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16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ht="15.75" hidden="1" customHeight="1">
      <c r="A451" s="33" t="s">
        <v>350</v>
      </c>
      <c r="B451" s="34">
        <f t="array" ref="B451">SUM(H451:I451*$H$24:$I$24)</f>
        <v>0</v>
      </c>
      <c r="C451" s="87" t="s">
        <v>368</v>
      </c>
      <c r="D451" s="36"/>
      <c r="E451" s="37"/>
      <c r="F451" s="88" t="s">
        <v>367</v>
      </c>
      <c r="G451" s="66">
        <v>300.0</v>
      </c>
      <c r="H451" s="65"/>
      <c r="I451" s="67">
        <f t="shared" si="13"/>
        <v>0</v>
      </c>
      <c r="J451" s="70"/>
      <c r="K451" s="65"/>
      <c r="L451" s="63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16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ht="15.75" hidden="1" customHeight="1">
      <c r="A452" s="33" t="s">
        <v>350</v>
      </c>
      <c r="B452" s="34">
        <f t="array" ref="B452">SUM(H452:I452*$H$24:$I$24)</f>
        <v>0</v>
      </c>
      <c r="C452" s="95"/>
      <c r="D452" s="36"/>
      <c r="E452" s="37"/>
      <c r="F452" s="91"/>
      <c r="G452" s="66"/>
      <c r="H452" s="65"/>
      <c r="I452" s="67">
        <f t="shared" si="13"/>
        <v>0</v>
      </c>
      <c r="J452" s="70"/>
      <c r="K452" s="65"/>
      <c r="L452" s="63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16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ht="15.75" hidden="1" customHeight="1">
      <c r="A453" s="33" t="s">
        <v>350</v>
      </c>
      <c r="B453" s="34">
        <f t="array" ref="B453">SUM(H453:I453*$H$24:$I$24)</f>
        <v>0</v>
      </c>
      <c r="C453" s="95"/>
      <c r="D453" s="36"/>
      <c r="E453" s="37"/>
      <c r="F453" s="91"/>
      <c r="G453" s="66"/>
      <c r="H453" s="65"/>
      <c r="I453" s="67">
        <f t="shared" si="13"/>
        <v>0</v>
      </c>
      <c r="J453" s="70"/>
      <c r="K453" s="65"/>
      <c r="L453" s="63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16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ht="15.75" hidden="1" customHeight="1">
      <c r="A454" s="33" t="s">
        <v>350</v>
      </c>
      <c r="B454" s="34">
        <f t="array" ref="B454">SUM(H454:I454*$H$24:$I$24)</f>
        <v>0</v>
      </c>
      <c r="C454" s="87" t="s">
        <v>369</v>
      </c>
      <c r="D454" s="36"/>
      <c r="E454" s="37"/>
      <c r="F454" s="88" t="s">
        <v>370</v>
      </c>
      <c r="G454" s="66">
        <v>260.0</v>
      </c>
      <c r="H454" s="65"/>
      <c r="I454" s="67">
        <f t="shared" si="13"/>
        <v>0</v>
      </c>
      <c r="J454" s="70"/>
      <c r="K454" s="65"/>
      <c r="L454" s="63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16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ht="15.75" hidden="1" customHeight="1">
      <c r="A455" s="33" t="s">
        <v>350</v>
      </c>
      <c r="B455" s="34">
        <f t="array" ref="B455">SUM(H455:I455*$H$24:$I$24)</f>
        <v>0</v>
      </c>
      <c r="C455" s="87" t="s">
        <v>371</v>
      </c>
      <c r="D455" s="36"/>
      <c r="E455" s="37"/>
      <c r="F455" s="88" t="s">
        <v>370</v>
      </c>
      <c r="G455" s="66">
        <v>375.0</v>
      </c>
      <c r="H455" s="65"/>
      <c r="I455" s="67">
        <f t="shared" si="13"/>
        <v>0</v>
      </c>
      <c r="J455" s="70"/>
      <c r="K455" s="65"/>
      <c r="L455" s="63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16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ht="15.75" hidden="1" customHeight="1">
      <c r="A456" s="33" t="s">
        <v>350</v>
      </c>
      <c r="B456" s="34">
        <f t="array" ref="B456">SUM(H456:I456*$H$24:$I$24)</f>
        <v>0</v>
      </c>
      <c r="C456" s="87" t="s">
        <v>372</v>
      </c>
      <c r="D456" s="36"/>
      <c r="E456" s="37"/>
      <c r="F456" s="88" t="s">
        <v>222</v>
      </c>
      <c r="G456" s="66">
        <v>170.0</v>
      </c>
      <c r="H456" s="65"/>
      <c r="I456" s="67">
        <f t="shared" si="13"/>
        <v>0</v>
      </c>
      <c r="J456" s="70"/>
      <c r="K456" s="65"/>
      <c r="L456" s="63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16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ht="15.75" hidden="1" customHeight="1">
      <c r="A457" s="33" t="s">
        <v>350</v>
      </c>
      <c r="B457" s="34">
        <f t="array" ref="B457">SUM(H457:I457*$H$24:$I$24)</f>
        <v>0</v>
      </c>
      <c r="C457" s="87" t="s">
        <v>373</v>
      </c>
      <c r="D457" s="36"/>
      <c r="E457" s="37"/>
      <c r="F457" s="88" t="s">
        <v>370</v>
      </c>
      <c r="G457" s="66">
        <v>224.0</v>
      </c>
      <c r="H457" s="65"/>
      <c r="I457" s="67">
        <f t="shared" si="13"/>
        <v>0</v>
      </c>
      <c r="J457" s="70"/>
      <c r="K457" s="65"/>
      <c r="L457" s="63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16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ht="15.75" hidden="1" customHeight="1">
      <c r="A458" s="33" t="s">
        <v>350</v>
      </c>
      <c r="B458" s="34">
        <f t="array" ref="B458">SUM(H458:I458*$H$24:$I$24)</f>
        <v>0</v>
      </c>
      <c r="C458" s="87" t="s">
        <v>374</v>
      </c>
      <c r="D458" s="36"/>
      <c r="E458" s="37"/>
      <c r="F458" s="88" t="s">
        <v>370</v>
      </c>
      <c r="G458" s="66">
        <v>650.0</v>
      </c>
      <c r="H458" s="65"/>
      <c r="I458" s="67">
        <f t="shared" si="13"/>
        <v>0</v>
      </c>
      <c r="J458" s="70"/>
      <c r="K458" s="65"/>
      <c r="L458" s="63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16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ht="15.75" hidden="1" customHeight="1">
      <c r="A459" s="33" t="s">
        <v>350</v>
      </c>
      <c r="B459" s="34">
        <f t="array" ref="B459">SUM(H459:I459*$H$24:$I$24)</f>
        <v>0</v>
      </c>
      <c r="C459" s="87" t="s">
        <v>375</v>
      </c>
      <c r="D459" s="36"/>
      <c r="E459" s="37"/>
      <c r="F459" s="88" t="s">
        <v>376</v>
      </c>
      <c r="G459" s="66">
        <v>450.0</v>
      </c>
      <c r="H459" s="65"/>
      <c r="I459" s="67">
        <f t="shared" si="13"/>
        <v>0</v>
      </c>
      <c r="J459" s="70"/>
      <c r="K459" s="65"/>
      <c r="L459" s="63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16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ht="15.75" hidden="1" customHeight="1">
      <c r="A460" s="30" t="s">
        <v>356</v>
      </c>
      <c r="B460" s="34">
        <f t="array" ref="B460">SUM(H460:I460*$H$24:$I$24)</f>
        <v>0</v>
      </c>
      <c r="C460" s="87" t="s">
        <v>377</v>
      </c>
      <c r="D460" s="36"/>
      <c r="E460" s="37"/>
      <c r="F460" s="88" t="s">
        <v>46</v>
      </c>
      <c r="G460" s="66">
        <v>20.0</v>
      </c>
      <c r="H460" s="65"/>
      <c r="I460" s="67">
        <f t="shared" si="13"/>
        <v>0</v>
      </c>
      <c r="J460" s="70"/>
      <c r="K460" s="65"/>
      <c r="L460" s="63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16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ht="15.75" hidden="1" customHeight="1">
      <c r="A461" s="30" t="s">
        <v>356</v>
      </c>
      <c r="B461" s="34">
        <f t="array" ref="B461">SUM(H461:I461*$H$24:$I$24)</f>
        <v>0</v>
      </c>
      <c r="C461" s="87" t="s">
        <v>378</v>
      </c>
      <c r="D461" s="36"/>
      <c r="E461" s="37"/>
      <c r="F461" s="88" t="s">
        <v>155</v>
      </c>
      <c r="G461" s="66">
        <v>250.0</v>
      </c>
      <c r="H461" s="65"/>
      <c r="I461" s="67">
        <f t="shared" si="13"/>
        <v>0</v>
      </c>
      <c r="J461" s="70"/>
      <c r="K461" s="65"/>
      <c r="L461" s="63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16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ht="15.75" hidden="1" customHeight="1">
      <c r="A462" s="30" t="s">
        <v>356</v>
      </c>
      <c r="B462" s="34">
        <f t="array" ref="B462">SUM(H462:I462*$H$24:$I$24)</f>
        <v>0</v>
      </c>
      <c r="C462" s="95"/>
      <c r="D462" s="36"/>
      <c r="E462" s="37"/>
      <c r="F462" s="91"/>
      <c r="G462" s="66"/>
      <c r="H462" s="65"/>
      <c r="I462" s="67">
        <f t="shared" si="13"/>
        <v>0</v>
      </c>
      <c r="J462" s="70"/>
      <c r="K462" s="65"/>
      <c r="L462" s="63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16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ht="15.75" hidden="1" customHeight="1">
      <c r="A463" s="30" t="s">
        <v>356</v>
      </c>
      <c r="B463" s="34">
        <f t="array" ref="B463">SUM(H463:I463*$H$24:$I$24)</f>
        <v>0</v>
      </c>
      <c r="C463" s="95"/>
      <c r="D463" s="36"/>
      <c r="E463" s="37"/>
      <c r="F463" s="91"/>
      <c r="G463" s="66"/>
      <c r="H463" s="65"/>
      <c r="I463" s="67">
        <f t="shared" si="13"/>
        <v>0</v>
      </c>
      <c r="J463" s="70"/>
      <c r="K463" s="65"/>
      <c r="L463" s="63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16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ht="15.75" hidden="1" customHeight="1">
      <c r="A464" s="30" t="s">
        <v>356</v>
      </c>
      <c r="B464" s="34">
        <f t="array" ref="B464">SUM(H464:I464*$H$24:$I$24)</f>
        <v>0</v>
      </c>
      <c r="C464" s="95"/>
      <c r="D464" s="36"/>
      <c r="E464" s="37"/>
      <c r="F464" s="91"/>
      <c r="G464" s="66">
        <v>0.0</v>
      </c>
      <c r="H464" s="65"/>
      <c r="I464" s="67">
        <f t="shared" si="13"/>
        <v>0</v>
      </c>
      <c r="J464" s="70"/>
      <c r="K464" s="65"/>
      <c r="L464" s="63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16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ht="15.75" hidden="1" customHeight="1">
      <c r="A465" s="33" t="s">
        <v>350</v>
      </c>
      <c r="B465" s="34">
        <f t="array" ref="B465">SUM(H465:I465*$H$24:$I$24)</f>
        <v>0</v>
      </c>
      <c r="C465" s="95"/>
      <c r="D465" s="36"/>
      <c r="E465" s="37"/>
      <c r="F465" s="91"/>
      <c r="G465" s="66"/>
      <c r="H465" s="65"/>
      <c r="I465" s="67">
        <f t="shared" si="13"/>
        <v>0</v>
      </c>
      <c r="J465" s="70"/>
      <c r="K465" s="65"/>
      <c r="L465" s="63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16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ht="15.75" hidden="1" customHeight="1">
      <c r="A466" s="33" t="s">
        <v>350</v>
      </c>
      <c r="B466" s="34">
        <f t="array" ref="B466">SUM(H466:I466*$H$24:$I$24)</f>
        <v>0</v>
      </c>
      <c r="C466" s="95"/>
      <c r="D466" s="36"/>
      <c r="E466" s="37"/>
      <c r="F466" s="91"/>
      <c r="G466" s="66"/>
      <c r="H466" s="65"/>
      <c r="I466" s="67">
        <f t="shared" si="13"/>
        <v>0</v>
      </c>
      <c r="J466" s="70"/>
      <c r="K466" s="65"/>
      <c r="L466" s="63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16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ht="15.75" customHeight="1">
      <c r="A467" s="79">
        <v>9999.0</v>
      </c>
      <c r="B467" s="34">
        <f>SUM(B415:B466)</f>
        <v>4436</v>
      </c>
      <c r="C467" s="101" t="s">
        <v>379</v>
      </c>
      <c r="D467" s="50"/>
      <c r="E467" s="51"/>
      <c r="F467" s="102"/>
      <c r="G467" s="103"/>
      <c r="H467" s="106">
        <f>SUMPRODUCT(H415:H466,$G$415:$G$466)*H24</f>
        <v>4260</v>
      </c>
      <c r="I467" s="105">
        <f>SUM(I415:I466)</f>
        <v>4260</v>
      </c>
      <c r="J467" s="76"/>
      <c r="K467" s="77"/>
      <c r="L467" s="78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16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ht="15.75" customHeight="1">
      <c r="A468" s="33" t="s">
        <v>380</v>
      </c>
      <c r="B468" s="34">
        <f t="array" ref="B468">SUM(H468:I468*$H$24:$I$24)</f>
        <v>3278</v>
      </c>
      <c r="C468" s="176" t="s">
        <v>381</v>
      </c>
      <c r="D468" s="24"/>
      <c r="E468" s="25"/>
      <c r="F468" s="177" t="s">
        <v>169</v>
      </c>
      <c r="G468" s="58">
        <v>1.98</v>
      </c>
      <c r="H468" s="57">
        <v>1100.0</v>
      </c>
      <c r="I468" s="60">
        <f t="shared" ref="I468:I470" si="14">G468*H468</f>
        <v>2178</v>
      </c>
      <c r="J468" s="70"/>
      <c r="K468" s="65"/>
      <c r="L468" s="63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16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ht="15.75" hidden="1" customHeight="1">
      <c r="A469" s="33" t="s">
        <v>380</v>
      </c>
      <c r="B469" s="34">
        <f t="array" ref="B469">SUM(H469:I469*$H$24:$I$24)</f>
        <v>0</v>
      </c>
      <c r="C469" s="87" t="s">
        <v>382</v>
      </c>
      <c r="D469" s="36"/>
      <c r="E469" s="37"/>
      <c r="F469" s="88" t="s">
        <v>169</v>
      </c>
      <c r="G469" s="66">
        <v>1.11</v>
      </c>
      <c r="H469" s="65"/>
      <c r="I469" s="67">
        <f t="shared" si="14"/>
        <v>0</v>
      </c>
      <c r="J469" s="70"/>
      <c r="K469" s="65"/>
      <c r="L469" s="63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16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ht="15.75" hidden="1" customHeight="1">
      <c r="A470" s="33" t="s">
        <v>380</v>
      </c>
      <c r="B470" s="34">
        <f t="array" ref="B470">SUM(H470:I470*$H$24:$I$24)</f>
        <v>0</v>
      </c>
      <c r="C470" s="87" t="s">
        <v>383</v>
      </c>
      <c r="D470" s="36"/>
      <c r="E470" s="37"/>
      <c r="F470" s="88" t="s">
        <v>169</v>
      </c>
      <c r="G470" s="66">
        <v>1.4</v>
      </c>
      <c r="H470" s="65"/>
      <c r="I470" s="67">
        <f t="shared" si="14"/>
        <v>0</v>
      </c>
      <c r="J470" s="70"/>
      <c r="K470" s="65"/>
      <c r="L470" s="63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16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ht="15.75" customHeight="1">
      <c r="A471" s="79">
        <v>9999.0</v>
      </c>
      <c r="B471" s="34">
        <v>1.0</v>
      </c>
      <c r="C471" s="101" t="s">
        <v>384</v>
      </c>
      <c r="D471" s="50"/>
      <c r="E471" s="51"/>
      <c r="F471" s="102"/>
      <c r="G471" s="103"/>
      <c r="H471" s="106">
        <f>SUMPRODUCT(H468:H470,$G$468:$G$470)*H24</f>
        <v>2178</v>
      </c>
      <c r="I471" s="105">
        <f>SUM(I468:I470)</f>
        <v>2178</v>
      </c>
      <c r="J471" s="76"/>
      <c r="K471" s="77"/>
      <c r="L471" s="63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16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ht="15.75" hidden="1" customHeight="1">
      <c r="A472" s="33" t="s">
        <v>385</v>
      </c>
      <c r="B472" s="34">
        <v>0.0</v>
      </c>
      <c r="C472" s="176" t="s">
        <v>386</v>
      </c>
      <c r="D472" s="24"/>
      <c r="E472" s="25"/>
      <c r="F472" s="177" t="s">
        <v>91</v>
      </c>
      <c r="G472" s="58"/>
      <c r="H472" s="57"/>
      <c r="I472" s="60">
        <f t="shared" ref="I472:I474" si="15">G472*H472</f>
        <v>0</v>
      </c>
      <c r="J472" s="70"/>
      <c r="K472" s="65"/>
      <c r="L472" s="63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16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ht="15.75" hidden="1" customHeight="1">
      <c r="A473" s="33" t="s">
        <v>385</v>
      </c>
      <c r="B473" s="34">
        <v>0.0</v>
      </c>
      <c r="C473" s="87" t="s">
        <v>387</v>
      </c>
      <c r="D473" s="36"/>
      <c r="E473" s="37"/>
      <c r="F473" s="88" t="s">
        <v>93</v>
      </c>
      <c r="G473" s="66"/>
      <c r="H473" s="65"/>
      <c r="I473" s="67">
        <f t="shared" si="15"/>
        <v>0</v>
      </c>
      <c r="J473" s="70"/>
      <c r="K473" s="65"/>
      <c r="L473" s="63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16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ht="15.75" hidden="1" customHeight="1">
      <c r="A474" s="33" t="s">
        <v>385</v>
      </c>
      <c r="B474" s="34">
        <v>0.0</v>
      </c>
      <c r="C474" s="87" t="s">
        <v>388</v>
      </c>
      <c r="D474" s="36"/>
      <c r="E474" s="37"/>
      <c r="F474" s="88" t="s">
        <v>141</v>
      </c>
      <c r="G474" s="66"/>
      <c r="H474" s="93">
        <f>H38</f>
        <v>8</v>
      </c>
      <c r="I474" s="67">
        <f t="shared" si="15"/>
        <v>0</v>
      </c>
      <c r="J474" s="70"/>
      <c r="K474" s="65"/>
      <c r="L474" s="63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16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ht="15.75" hidden="1" customHeight="1">
      <c r="A475" s="33" t="s">
        <v>385</v>
      </c>
      <c r="B475" s="34">
        <v>0.0</v>
      </c>
      <c r="C475" s="101" t="s">
        <v>389</v>
      </c>
      <c r="D475" s="50"/>
      <c r="E475" s="51"/>
      <c r="F475" s="178" t="s">
        <v>97</v>
      </c>
      <c r="G475" s="103"/>
      <c r="H475" s="104">
        <f>H474*H473*H$24</f>
        <v>0</v>
      </c>
      <c r="I475" s="105">
        <f>SUM(I472:I474)</f>
        <v>0</v>
      </c>
      <c r="J475" s="76"/>
      <c r="K475" s="77"/>
      <c r="L475" s="63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16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ht="15.75" hidden="1" customHeight="1">
      <c r="A476" s="33" t="s">
        <v>380</v>
      </c>
      <c r="B476" s="34">
        <f t="array" ref="B476">SUM(H476:I476*$H$24:$I$24)</f>
        <v>0</v>
      </c>
      <c r="C476" s="85"/>
      <c r="D476" s="24"/>
      <c r="E476" s="25"/>
      <c r="F476" s="86"/>
      <c r="G476" s="58"/>
      <c r="H476" s="57"/>
      <c r="I476" s="60">
        <f t="shared" ref="I476:I538" si="16">G476*H476</f>
        <v>0</v>
      </c>
      <c r="J476" s="70"/>
      <c r="K476" s="65"/>
      <c r="L476" s="63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16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ht="15.75" hidden="1" customHeight="1">
      <c r="A477" s="33" t="s">
        <v>380</v>
      </c>
      <c r="B477" s="34">
        <f t="array" ref="B477">SUM(H477:I477*$H$24:$I$24)</f>
        <v>0</v>
      </c>
      <c r="C477" s="95"/>
      <c r="D477" s="36"/>
      <c r="E477" s="37"/>
      <c r="F477" s="91"/>
      <c r="G477" s="66"/>
      <c r="H477" s="65"/>
      <c r="I477" s="67">
        <f t="shared" si="16"/>
        <v>0</v>
      </c>
      <c r="J477" s="70"/>
      <c r="K477" s="65"/>
      <c r="L477" s="63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16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ht="15.75" hidden="1" customHeight="1">
      <c r="A478" s="33" t="s">
        <v>390</v>
      </c>
      <c r="B478" s="34">
        <f t="array" ref="B478">SUM(H478:I478*$H$24:$I$24)</f>
        <v>0</v>
      </c>
      <c r="C478" s="179" t="s">
        <v>391</v>
      </c>
      <c r="D478" s="36"/>
      <c r="E478" s="37"/>
      <c r="F478" s="91"/>
      <c r="G478" s="66"/>
      <c r="H478" s="65"/>
      <c r="I478" s="67">
        <f t="shared" si="16"/>
        <v>0</v>
      </c>
      <c r="J478" s="70"/>
      <c r="K478" s="65"/>
      <c r="L478" s="63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16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ht="15.75" customHeight="1">
      <c r="A479" s="172" t="s">
        <v>390</v>
      </c>
      <c r="B479" s="152">
        <f t="array" ref="B479">SUM(H479:I479*$H$24:$I$24)</f>
        <v>702</v>
      </c>
      <c r="C479" s="159" t="s">
        <v>392</v>
      </c>
      <c r="D479" s="36"/>
      <c r="E479" s="37"/>
      <c r="F479" s="160" t="s">
        <v>62</v>
      </c>
      <c r="G479" s="155">
        <v>350.0</v>
      </c>
      <c r="H479" s="148">
        <v>2.0</v>
      </c>
      <c r="I479" s="156">
        <f t="shared" si="16"/>
        <v>700</v>
      </c>
      <c r="J479" s="147"/>
      <c r="K479" s="148"/>
      <c r="L479" s="149"/>
      <c r="M479" s="150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3"/>
      <c r="AB479" s="163"/>
      <c r="AC479" s="151"/>
      <c r="AD479" s="163"/>
      <c r="AE479" s="163"/>
      <c r="AF479" s="163"/>
      <c r="AG479" s="163"/>
      <c r="AH479" s="163"/>
      <c r="AI479" s="163"/>
      <c r="AJ479" s="163"/>
      <c r="AK479" s="163"/>
      <c r="AL479" s="163"/>
      <c r="AM479" s="163"/>
    </row>
    <row r="480" ht="15.75" hidden="1" customHeight="1">
      <c r="A480" s="33" t="s">
        <v>390</v>
      </c>
      <c r="B480" s="34">
        <f t="array" ref="B480">SUM(H480:I480*$H$24:$I$24)</f>
        <v>0</v>
      </c>
      <c r="C480" s="87" t="s">
        <v>393</v>
      </c>
      <c r="D480" s="36"/>
      <c r="E480" s="37"/>
      <c r="F480" s="88" t="s">
        <v>62</v>
      </c>
      <c r="G480" s="66">
        <v>310.0</v>
      </c>
      <c r="H480" s="65"/>
      <c r="I480" s="67">
        <f t="shared" si="16"/>
        <v>0</v>
      </c>
      <c r="J480" s="70"/>
      <c r="K480" s="65"/>
      <c r="L480" s="63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16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ht="15.75" hidden="1" customHeight="1">
      <c r="A481" s="33" t="s">
        <v>390</v>
      </c>
      <c r="B481" s="34">
        <f t="array" ref="B481">SUM(H481:I481*$H$24:$I$24)</f>
        <v>0</v>
      </c>
      <c r="C481" s="87" t="s">
        <v>394</v>
      </c>
      <c r="D481" s="36"/>
      <c r="E481" s="37"/>
      <c r="F481" s="88" t="s">
        <v>62</v>
      </c>
      <c r="G481" s="66">
        <v>310.0</v>
      </c>
      <c r="H481" s="65"/>
      <c r="I481" s="67">
        <f t="shared" si="16"/>
        <v>0</v>
      </c>
      <c r="J481" s="70"/>
      <c r="K481" s="65"/>
      <c r="L481" s="63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16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ht="15.75" customHeight="1">
      <c r="A482" s="33" t="s">
        <v>390</v>
      </c>
      <c r="B482" s="34">
        <f t="array" ref="B482">SUM(H482:I482*$H$24:$I$24)</f>
        <v>35.1</v>
      </c>
      <c r="C482" s="87" t="s">
        <v>395</v>
      </c>
      <c r="D482" s="36"/>
      <c r="E482" s="37"/>
      <c r="F482" s="88" t="s">
        <v>62</v>
      </c>
      <c r="G482" s="66">
        <v>350.0</v>
      </c>
      <c r="H482" s="180">
        <v>0.1</v>
      </c>
      <c r="I482" s="67">
        <f t="shared" si="16"/>
        <v>35</v>
      </c>
      <c r="J482" s="70"/>
      <c r="K482" s="65"/>
      <c r="L482" s="63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16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ht="15.75" hidden="1" customHeight="1">
      <c r="A483" s="33" t="s">
        <v>390</v>
      </c>
      <c r="B483" s="34">
        <f t="array" ref="B483">SUM(H483:I483*$H$24:$I$24)</f>
        <v>0</v>
      </c>
      <c r="C483" s="87" t="s">
        <v>396</v>
      </c>
      <c r="D483" s="36"/>
      <c r="E483" s="37"/>
      <c r="F483" s="88" t="s">
        <v>62</v>
      </c>
      <c r="G483" s="66">
        <v>310.0</v>
      </c>
      <c r="H483" s="65"/>
      <c r="I483" s="67">
        <f t="shared" si="16"/>
        <v>0</v>
      </c>
      <c r="J483" s="70"/>
      <c r="K483" s="65"/>
      <c r="L483" s="63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16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ht="15.75" hidden="1" customHeight="1">
      <c r="A484" s="33" t="s">
        <v>390</v>
      </c>
      <c r="B484" s="34">
        <f t="array" ref="B484">SUM(H484:I484*$H$24:$I$24)</f>
        <v>0</v>
      </c>
      <c r="C484" s="87" t="s">
        <v>397</v>
      </c>
      <c r="D484" s="36"/>
      <c r="E484" s="37"/>
      <c r="F484" s="88" t="s">
        <v>62</v>
      </c>
      <c r="G484" s="66">
        <v>310.0</v>
      </c>
      <c r="H484" s="65"/>
      <c r="I484" s="67">
        <f t="shared" si="16"/>
        <v>0</v>
      </c>
      <c r="J484" s="70"/>
      <c r="K484" s="65"/>
      <c r="L484" s="63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16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ht="15.75" hidden="1" customHeight="1">
      <c r="A485" s="33" t="s">
        <v>390</v>
      </c>
      <c r="B485" s="34">
        <f t="array" ref="B485">SUM(H485:I485*$H$24:$I$24)</f>
        <v>0</v>
      </c>
      <c r="C485" s="95"/>
      <c r="D485" s="36"/>
      <c r="E485" s="37"/>
      <c r="F485" s="88" t="s">
        <v>62</v>
      </c>
      <c r="G485" s="66">
        <v>310.0</v>
      </c>
      <c r="H485" s="65"/>
      <c r="I485" s="67">
        <f t="shared" si="16"/>
        <v>0</v>
      </c>
      <c r="J485" s="70"/>
      <c r="K485" s="65"/>
      <c r="L485" s="63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16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ht="15.75" hidden="1" customHeight="1">
      <c r="A486" s="33" t="s">
        <v>390</v>
      </c>
      <c r="B486" s="34">
        <f t="array" ref="B486">SUM(H486:I486*$H$24:$I$24)</f>
        <v>0</v>
      </c>
      <c r="C486" s="95"/>
      <c r="D486" s="36"/>
      <c r="E486" s="37"/>
      <c r="F486" s="88" t="s">
        <v>62</v>
      </c>
      <c r="G486" s="66">
        <v>310.0</v>
      </c>
      <c r="H486" s="65"/>
      <c r="I486" s="67">
        <f t="shared" si="16"/>
        <v>0</v>
      </c>
      <c r="J486" s="70"/>
      <c r="K486" s="65"/>
      <c r="L486" s="63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16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ht="15.75" hidden="1" customHeight="1">
      <c r="A487" s="33" t="s">
        <v>390</v>
      </c>
      <c r="B487" s="34">
        <f t="array" ref="B487">SUM(H487:I487*$H$24:$I$24)</f>
        <v>0</v>
      </c>
      <c r="C487" s="87" t="s">
        <v>398</v>
      </c>
      <c r="D487" s="36"/>
      <c r="E487" s="37"/>
      <c r="F487" s="88" t="s">
        <v>62</v>
      </c>
      <c r="G487" s="66">
        <v>310.0</v>
      </c>
      <c r="H487" s="65"/>
      <c r="I487" s="67">
        <f t="shared" si="16"/>
        <v>0</v>
      </c>
      <c r="J487" s="70"/>
      <c r="K487" s="65"/>
      <c r="L487" s="63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16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ht="15.75" customHeight="1">
      <c r="A488" s="33" t="s">
        <v>390</v>
      </c>
      <c r="B488" s="34">
        <f t="array" ref="B488">SUM(H488:I488*$H$24:$I$24)</f>
        <v>175.5</v>
      </c>
      <c r="C488" s="87" t="s">
        <v>399</v>
      </c>
      <c r="D488" s="36"/>
      <c r="E488" s="37"/>
      <c r="F488" s="88" t="s">
        <v>62</v>
      </c>
      <c r="G488" s="66">
        <v>350.0</v>
      </c>
      <c r="H488" s="65">
        <v>0.5</v>
      </c>
      <c r="I488" s="67">
        <f t="shared" si="16"/>
        <v>175</v>
      </c>
      <c r="J488" s="70"/>
      <c r="K488" s="65"/>
      <c r="L488" s="63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16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ht="15.75" hidden="1" customHeight="1">
      <c r="A489" s="33" t="s">
        <v>390</v>
      </c>
      <c r="B489" s="34">
        <f t="array" ref="B489">SUM(H489:I489*$H$24:$I$24)</f>
        <v>0</v>
      </c>
      <c r="C489" s="87" t="s">
        <v>400</v>
      </c>
      <c r="D489" s="36"/>
      <c r="E489" s="37"/>
      <c r="F489" s="88" t="s">
        <v>62</v>
      </c>
      <c r="G489" s="66">
        <v>310.0</v>
      </c>
      <c r="H489" s="65"/>
      <c r="I489" s="67">
        <f t="shared" si="16"/>
        <v>0</v>
      </c>
      <c r="J489" s="70"/>
      <c r="K489" s="65"/>
      <c r="L489" s="63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16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ht="15.75" hidden="1" customHeight="1">
      <c r="A490" s="33" t="s">
        <v>390</v>
      </c>
      <c r="B490" s="34">
        <f t="array" ref="B490">SUM(H490:I490*$H$24:$I$24)</f>
        <v>0</v>
      </c>
      <c r="C490" s="87" t="s">
        <v>401</v>
      </c>
      <c r="D490" s="36"/>
      <c r="E490" s="37"/>
      <c r="F490" s="88" t="s">
        <v>62</v>
      </c>
      <c r="G490" s="66">
        <v>310.0</v>
      </c>
      <c r="H490" s="65"/>
      <c r="I490" s="67">
        <f t="shared" si="16"/>
        <v>0</v>
      </c>
      <c r="J490" s="70"/>
      <c r="K490" s="65"/>
      <c r="L490" s="63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16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ht="15.75" hidden="1" customHeight="1">
      <c r="A491" s="33" t="s">
        <v>390</v>
      </c>
      <c r="B491" s="34">
        <f t="array" ref="B491">SUM(H491:I491*$H$24:$I$24)</f>
        <v>0</v>
      </c>
      <c r="C491" s="87" t="s">
        <v>402</v>
      </c>
      <c r="D491" s="36"/>
      <c r="E491" s="37"/>
      <c r="F491" s="88" t="s">
        <v>62</v>
      </c>
      <c r="G491" s="66">
        <v>310.0</v>
      </c>
      <c r="H491" s="65"/>
      <c r="I491" s="67">
        <f t="shared" si="16"/>
        <v>0</v>
      </c>
      <c r="J491" s="70"/>
      <c r="K491" s="65"/>
      <c r="L491" s="63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16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ht="15.75" hidden="1" customHeight="1">
      <c r="A492" s="33" t="s">
        <v>390</v>
      </c>
      <c r="B492" s="34">
        <f t="array" ref="B492">SUM(H492:I492*$H$24:$I$24)</f>
        <v>0</v>
      </c>
      <c r="C492" s="87" t="s">
        <v>403</v>
      </c>
      <c r="D492" s="36"/>
      <c r="E492" s="37"/>
      <c r="F492" s="88" t="s">
        <v>62</v>
      </c>
      <c r="G492" s="66">
        <v>310.0</v>
      </c>
      <c r="H492" s="65"/>
      <c r="I492" s="67">
        <f t="shared" si="16"/>
        <v>0</v>
      </c>
      <c r="J492" s="70"/>
      <c r="K492" s="65"/>
      <c r="L492" s="63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16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ht="15.75" customHeight="1">
      <c r="A493" s="33" t="s">
        <v>390</v>
      </c>
      <c r="B493" s="34">
        <f t="array" ref="B493">SUM(H493:I493*$H$24:$I$24)</f>
        <v>702</v>
      </c>
      <c r="C493" s="87" t="s">
        <v>404</v>
      </c>
      <c r="D493" s="36"/>
      <c r="E493" s="37"/>
      <c r="F493" s="88" t="s">
        <v>62</v>
      </c>
      <c r="G493" s="66">
        <v>350.0</v>
      </c>
      <c r="H493" s="65">
        <v>2.0</v>
      </c>
      <c r="I493" s="67">
        <f t="shared" si="16"/>
        <v>700</v>
      </c>
      <c r="J493" s="70"/>
      <c r="K493" s="65"/>
      <c r="L493" s="63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16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ht="15.75" hidden="1" customHeight="1">
      <c r="A494" s="33" t="s">
        <v>390</v>
      </c>
      <c r="B494" s="34">
        <f t="array" ref="B494">SUM(H494:I494*$H$24:$I$24)</f>
        <v>0</v>
      </c>
      <c r="C494" s="87" t="s">
        <v>405</v>
      </c>
      <c r="D494" s="36"/>
      <c r="E494" s="37"/>
      <c r="F494" s="88" t="s">
        <v>62</v>
      </c>
      <c r="G494" s="66">
        <v>310.0</v>
      </c>
      <c r="H494" s="65"/>
      <c r="I494" s="67">
        <f t="shared" si="16"/>
        <v>0</v>
      </c>
      <c r="J494" s="70"/>
      <c r="K494" s="65"/>
      <c r="L494" s="63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16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ht="15.75" hidden="1" customHeight="1">
      <c r="A495" s="33" t="s">
        <v>390</v>
      </c>
      <c r="B495" s="34">
        <f t="array" ref="B495">SUM(H495:I495*$H$24:$I$24)</f>
        <v>0</v>
      </c>
      <c r="C495" s="87" t="s">
        <v>406</v>
      </c>
      <c r="D495" s="36"/>
      <c r="E495" s="37"/>
      <c r="F495" s="88" t="s">
        <v>62</v>
      </c>
      <c r="G495" s="66">
        <v>310.0</v>
      </c>
      <c r="H495" s="65"/>
      <c r="I495" s="67">
        <f t="shared" si="16"/>
        <v>0</v>
      </c>
      <c r="J495" s="70"/>
      <c r="K495" s="65"/>
      <c r="L495" s="63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16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ht="15.75" customHeight="1">
      <c r="A496" s="33" t="s">
        <v>390</v>
      </c>
      <c r="B496" s="34">
        <f t="array" ref="B496">SUM(H496:I496*$H$24:$I$24)</f>
        <v>175.5</v>
      </c>
      <c r="C496" s="87" t="s">
        <v>407</v>
      </c>
      <c r="D496" s="36"/>
      <c r="E496" s="37"/>
      <c r="F496" s="88" t="s">
        <v>62</v>
      </c>
      <c r="G496" s="66">
        <v>350.0</v>
      </c>
      <c r="H496" s="65">
        <v>0.5</v>
      </c>
      <c r="I496" s="67">
        <f t="shared" si="16"/>
        <v>175</v>
      </c>
      <c r="J496" s="70"/>
      <c r="K496" s="65"/>
      <c r="L496" s="63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16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ht="15.75" hidden="1" customHeight="1">
      <c r="A497" s="33" t="s">
        <v>390</v>
      </c>
      <c r="B497" s="34">
        <f t="array" ref="B497">SUM(H497:I497*$H$24:$I$24)</f>
        <v>0</v>
      </c>
      <c r="C497" s="87" t="s">
        <v>408</v>
      </c>
      <c r="D497" s="36"/>
      <c r="E497" s="37"/>
      <c r="F497" s="88" t="s">
        <v>62</v>
      </c>
      <c r="G497" s="66">
        <v>310.0</v>
      </c>
      <c r="H497" s="65"/>
      <c r="I497" s="67">
        <f t="shared" si="16"/>
        <v>0</v>
      </c>
      <c r="J497" s="70"/>
      <c r="K497" s="65"/>
      <c r="L497" s="63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16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ht="15.75" customHeight="1">
      <c r="A498" s="33" t="s">
        <v>390</v>
      </c>
      <c r="B498" s="34">
        <f t="array" ref="B498">SUM(H498:I498*$H$24:$I$24)</f>
        <v>263.25</v>
      </c>
      <c r="C498" s="87" t="s">
        <v>409</v>
      </c>
      <c r="D498" s="36"/>
      <c r="E498" s="37"/>
      <c r="F498" s="88" t="s">
        <v>62</v>
      </c>
      <c r="G498" s="66">
        <v>350.0</v>
      </c>
      <c r="H498" s="65">
        <v>0.75</v>
      </c>
      <c r="I498" s="67">
        <f t="shared" si="16"/>
        <v>262.5</v>
      </c>
      <c r="J498" s="70"/>
      <c r="K498" s="65"/>
      <c r="L498" s="63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16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ht="15.75" customHeight="1">
      <c r="A499" s="33" t="s">
        <v>390</v>
      </c>
      <c r="B499" s="34">
        <f t="array" ref="B499">SUM(H499:I499*$H$24:$I$24)</f>
        <v>175.5</v>
      </c>
      <c r="C499" s="87" t="s">
        <v>410</v>
      </c>
      <c r="D499" s="36"/>
      <c r="E499" s="37"/>
      <c r="F499" s="88" t="s">
        <v>62</v>
      </c>
      <c r="G499" s="66">
        <v>350.0</v>
      </c>
      <c r="H499" s="65">
        <v>0.5</v>
      </c>
      <c r="I499" s="67">
        <f t="shared" si="16"/>
        <v>175</v>
      </c>
      <c r="J499" s="70"/>
      <c r="K499" s="65"/>
      <c r="L499" s="63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16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ht="15.75" customHeight="1">
      <c r="A500" s="33" t="s">
        <v>390</v>
      </c>
      <c r="B500" s="34">
        <f t="array" ref="B500">SUM(H500:I500*$H$24:$I$24)</f>
        <v>702</v>
      </c>
      <c r="C500" s="87" t="s">
        <v>411</v>
      </c>
      <c r="D500" s="36"/>
      <c r="E500" s="37"/>
      <c r="F500" s="88" t="s">
        <v>62</v>
      </c>
      <c r="G500" s="66">
        <v>350.0</v>
      </c>
      <c r="H500" s="65">
        <v>2.0</v>
      </c>
      <c r="I500" s="67">
        <f t="shared" si="16"/>
        <v>700</v>
      </c>
      <c r="J500" s="70"/>
      <c r="K500" s="65"/>
      <c r="L500" s="63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16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ht="15.75" hidden="1" customHeight="1">
      <c r="A501" s="33" t="s">
        <v>390</v>
      </c>
      <c r="B501" s="34">
        <f t="array" ref="B501">SUM(H501:I501*$H$24:$I$24)</f>
        <v>0</v>
      </c>
      <c r="C501" s="87" t="s">
        <v>412</v>
      </c>
      <c r="D501" s="36"/>
      <c r="E501" s="37"/>
      <c r="F501" s="88" t="s">
        <v>62</v>
      </c>
      <c r="G501" s="66">
        <v>310.0</v>
      </c>
      <c r="H501" s="65"/>
      <c r="I501" s="67">
        <f t="shared" si="16"/>
        <v>0</v>
      </c>
      <c r="J501" s="70"/>
      <c r="K501" s="65"/>
      <c r="L501" s="63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16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ht="15.75" customHeight="1">
      <c r="A502" s="172" t="s">
        <v>390</v>
      </c>
      <c r="B502" s="152">
        <f t="array" ref="B502">SUM(H502:I502*$H$24:$I$24)</f>
        <v>1755</v>
      </c>
      <c r="C502" s="159" t="s">
        <v>413</v>
      </c>
      <c r="D502" s="36"/>
      <c r="E502" s="37"/>
      <c r="F502" s="160" t="s">
        <v>62</v>
      </c>
      <c r="G502" s="155">
        <v>350.0</v>
      </c>
      <c r="H502" s="148">
        <v>5.0</v>
      </c>
      <c r="I502" s="156">
        <f t="shared" si="16"/>
        <v>1750</v>
      </c>
      <c r="J502" s="147"/>
      <c r="K502" s="148"/>
      <c r="L502" s="149"/>
      <c r="M502" s="150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  <c r="AB502" s="163"/>
      <c r="AC502" s="151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</row>
    <row r="503" ht="15.75" hidden="1" customHeight="1">
      <c r="A503" s="33" t="s">
        <v>390</v>
      </c>
      <c r="B503" s="34">
        <f t="array" ref="B503">SUM(H503:I503*$H$24:$I$24)</f>
        <v>0</v>
      </c>
      <c r="C503" s="87" t="s">
        <v>414</v>
      </c>
      <c r="D503" s="36"/>
      <c r="E503" s="37"/>
      <c r="F503" s="88" t="s">
        <v>62</v>
      </c>
      <c r="G503" s="66">
        <v>310.0</v>
      </c>
      <c r="H503" s="65"/>
      <c r="I503" s="67">
        <f t="shared" si="16"/>
        <v>0</v>
      </c>
      <c r="J503" s="70"/>
      <c r="K503" s="65"/>
      <c r="L503" s="63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16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ht="15.75" hidden="1" customHeight="1">
      <c r="A504" s="33" t="s">
        <v>390</v>
      </c>
      <c r="B504" s="34">
        <f t="array" ref="B504">SUM(H504:I504*$H$24:$I$24)</f>
        <v>0</v>
      </c>
      <c r="C504" s="87" t="s">
        <v>415</v>
      </c>
      <c r="D504" s="36"/>
      <c r="E504" s="37"/>
      <c r="F504" s="88" t="s">
        <v>62</v>
      </c>
      <c r="G504" s="66">
        <v>310.0</v>
      </c>
      <c r="H504" s="65"/>
      <c r="I504" s="67">
        <f t="shared" si="16"/>
        <v>0</v>
      </c>
      <c r="J504" s="70"/>
      <c r="K504" s="65"/>
      <c r="L504" s="63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16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ht="15.75" hidden="1" customHeight="1">
      <c r="A505" s="33" t="s">
        <v>390</v>
      </c>
      <c r="B505" s="34">
        <f t="array" ref="B505">SUM(H505:I505*$H$24:$I$24)</f>
        <v>0</v>
      </c>
      <c r="C505" s="87" t="s">
        <v>416</v>
      </c>
      <c r="D505" s="36"/>
      <c r="E505" s="37"/>
      <c r="F505" s="88" t="s">
        <v>62</v>
      </c>
      <c r="G505" s="66">
        <v>310.0</v>
      </c>
      <c r="H505" s="65"/>
      <c r="I505" s="67">
        <f t="shared" si="16"/>
        <v>0</v>
      </c>
      <c r="J505" s="70"/>
      <c r="K505" s="65"/>
      <c r="L505" s="63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16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ht="15.75" hidden="1" customHeight="1">
      <c r="A506" s="33" t="s">
        <v>390</v>
      </c>
      <c r="B506" s="34">
        <f t="array" ref="B506">SUM(H506:I506*$H$24:$I$24)</f>
        <v>0</v>
      </c>
      <c r="C506" s="87" t="s">
        <v>417</v>
      </c>
      <c r="D506" s="36"/>
      <c r="E506" s="37"/>
      <c r="F506" s="88" t="s">
        <v>62</v>
      </c>
      <c r="G506" s="66">
        <v>310.0</v>
      </c>
      <c r="H506" s="65"/>
      <c r="I506" s="67">
        <f t="shared" si="16"/>
        <v>0</v>
      </c>
      <c r="J506" s="70"/>
      <c r="K506" s="65"/>
      <c r="L506" s="63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16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ht="15.75" hidden="1" customHeight="1">
      <c r="A507" s="33" t="s">
        <v>390</v>
      </c>
      <c r="B507" s="34">
        <f t="array" ref="B507">SUM(H507:I507*$H$24:$I$24)</f>
        <v>0</v>
      </c>
      <c r="C507" s="87" t="s">
        <v>418</v>
      </c>
      <c r="D507" s="36"/>
      <c r="E507" s="37"/>
      <c r="F507" s="88" t="s">
        <v>62</v>
      </c>
      <c r="G507" s="66">
        <v>310.0</v>
      </c>
      <c r="H507" s="65"/>
      <c r="I507" s="67">
        <f t="shared" si="16"/>
        <v>0</v>
      </c>
      <c r="J507" s="70"/>
      <c r="K507" s="65"/>
      <c r="L507" s="63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16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ht="15.75" customHeight="1">
      <c r="A508" s="33" t="s">
        <v>390</v>
      </c>
      <c r="B508" s="34">
        <f t="array" ref="B508">SUM(H508:I508*$H$24:$I$24)</f>
        <v>2106</v>
      </c>
      <c r="C508" s="87" t="s">
        <v>419</v>
      </c>
      <c r="D508" s="36"/>
      <c r="E508" s="37"/>
      <c r="F508" s="88" t="s">
        <v>62</v>
      </c>
      <c r="G508" s="66">
        <v>350.0</v>
      </c>
      <c r="H508" s="65">
        <v>6.0</v>
      </c>
      <c r="I508" s="67">
        <f t="shared" si="16"/>
        <v>2100</v>
      </c>
      <c r="J508" s="70"/>
      <c r="K508" s="65"/>
      <c r="L508" s="63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16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ht="15.75" hidden="1" customHeight="1">
      <c r="A509" s="33" t="s">
        <v>390</v>
      </c>
      <c r="B509" s="34">
        <f t="array" ref="B509">SUM(H509:I509*$H$24:$I$24)</f>
        <v>0</v>
      </c>
      <c r="C509" s="87" t="s">
        <v>420</v>
      </c>
      <c r="D509" s="36"/>
      <c r="E509" s="37"/>
      <c r="F509" s="88" t="s">
        <v>62</v>
      </c>
      <c r="G509" s="66">
        <v>310.0</v>
      </c>
      <c r="H509" s="65"/>
      <c r="I509" s="67">
        <f t="shared" si="16"/>
        <v>0</v>
      </c>
      <c r="J509" s="70"/>
      <c r="K509" s="65"/>
      <c r="L509" s="63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16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ht="15.75" hidden="1" customHeight="1">
      <c r="A510" s="33" t="s">
        <v>390</v>
      </c>
      <c r="B510" s="34">
        <f t="array" ref="B510">SUM(H510:I510*$H$24:$I$24)</f>
        <v>0</v>
      </c>
      <c r="C510" s="87" t="s">
        <v>421</v>
      </c>
      <c r="D510" s="36"/>
      <c r="E510" s="37"/>
      <c r="F510" s="88" t="s">
        <v>62</v>
      </c>
      <c r="G510" s="66">
        <v>310.0</v>
      </c>
      <c r="H510" s="65"/>
      <c r="I510" s="67">
        <f t="shared" si="16"/>
        <v>0</v>
      </c>
      <c r="J510" s="70"/>
      <c r="K510" s="65"/>
      <c r="L510" s="63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16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ht="15.75" customHeight="1">
      <c r="A511" s="33" t="s">
        <v>390</v>
      </c>
      <c r="B511" s="34">
        <f t="array" ref="B511">SUM(H511:I511*$H$24:$I$24)</f>
        <v>702</v>
      </c>
      <c r="C511" s="87" t="s">
        <v>422</v>
      </c>
      <c r="D511" s="36"/>
      <c r="E511" s="37"/>
      <c r="F511" s="88" t="s">
        <v>62</v>
      </c>
      <c r="G511" s="66">
        <v>350.0</v>
      </c>
      <c r="H511" s="65">
        <v>2.0</v>
      </c>
      <c r="I511" s="67">
        <f t="shared" si="16"/>
        <v>700</v>
      </c>
      <c r="J511" s="70"/>
      <c r="K511" s="65"/>
      <c r="L511" s="63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16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ht="15.75" customHeight="1">
      <c r="A512" s="33" t="s">
        <v>390</v>
      </c>
      <c r="B512" s="34">
        <f t="array" ref="B512">SUM(H512:I512*$H$24:$I$24)</f>
        <v>5967</v>
      </c>
      <c r="C512" s="87" t="s">
        <v>423</v>
      </c>
      <c r="D512" s="36"/>
      <c r="E512" s="37"/>
      <c r="F512" s="88" t="s">
        <v>62</v>
      </c>
      <c r="G512" s="66">
        <v>350.0</v>
      </c>
      <c r="H512" s="65">
        <v>17.0</v>
      </c>
      <c r="I512" s="67">
        <f t="shared" si="16"/>
        <v>5950</v>
      </c>
      <c r="J512" s="70"/>
      <c r="K512" s="65"/>
      <c r="L512" s="63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16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ht="15.75" customHeight="1">
      <c r="A513" s="33" t="s">
        <v>390</v>
      </c>
      <c r="B513" s="34">
        <f t="array" ref="B513">SUM(H513:I513*$H$24:$I$24)</f>
        <v>5265</v>
      </c>
      <c r="C513" s="87" t="s">
        <v>424</v>
      </c>
      <c r="D513" s="36"/>
      <c r="E513" s="37"/>
      <c r="F513" s="88" t="s">
        <v>62</v>
      </c>
      <c r="G513" s="66">
        <v>350.0</v>
      </c>
      <c r="H513" s="65">
        <v>15.0</v>
      </c>
      <c r="I513" s="67">
        <f t="shared" si="16"/>
        <v>5250</v>
      </c>
      <c r="J513" s="70"/>
      <c r="K513" s="65"/>
      <c r="L513" s="63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16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ht="15.75" hidden="1" customHeight="1">
      <c r="A514" s="33" t="s">
        <v>390</v>
      </c>
      <c r="B514" s="34">
        <f t="array" ref="B514">SUM(H514:I514*$H$24:$I$24)</f>
        <v>0</v>
      </c>
      <c r="C514" s="95"/>
      <c r="D514" s="36"/>
      <c r="E514" s="37"/>
      <c r="F514" s="91"/>
      <c r="G514" s="66">
        <v>310.0</v>
      </c>
      <c r="H514" s="65"/>
      <c r="I514" s="67">
        <f t="shared" si="16"/>
        <v>0</v>
      </c>
      <c r="J514" s="70"/>
      <c r="K514" s="65"/>
      <c r="L514" s="63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16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ht="15.75" hidden="1" customHeight="1">
      <c r="A515" s="33" t="s">
        <v>390</v>
      </c>
      <c r="B515" s="34">
        <f t="array" ref="B515">SUM(H515:I515*$H$24:$I$24)</f>
        <v>0</v>
      </c>
      <c r="C515" s="95"/>
      <c r="D515" s="36"/>
      <c r="E515" s="37"/>
      <c r="F515" s="91"/>
      <c r="G515" s="66">
        <v>310.0</v>
      </c>
      <c r="H515" s="65"/>
      <c r="I515" s="67">
        <f t="shared" si="16"/>
        <v>0</v>
      </c>
      <c r="J515" s="70"/>
      <c r="K515" s="65"/>
      <c r="L515" s="63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16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ht="15.75" hidden="1" customHeight="1">
      <c r="A516" s="33" t="s">
        <v>390</v>
      </c>
      <c r="B516" s="34">
        <f t="array" ref="B516">SUM(H516:I516*$H$24:$I$24)</f>
        <v>0</v>
      </c>
      <c r="C516" s="95"/>
      <c r="D516" s="36"/>
      <c r="E516" s="37"/>
      <c r="F516" s="91"/>
      <c r="G516" s="66">
        <v>310.0</v>
      </c>
      <c r="H516" s="65"/>
      <c r="I516" s="67">
        <f t="shared" si="16"/>
        <v>0</v>
      </c>
      <c r="J516" s="70"/>
      <c r="K516" s="65"/>
      <c r="L516" s="63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16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ht="15.75" hidden="1" customHeight="1">
      <c r="A517" s="33" t="s">
        <v>390</v>
      </c>
      <c r="B517" s="34">
        <f t="array" ref="B517">SUM(H517:I517*$H$24:$I$24)</f>
        <v>0</v>
      </c>
      <c r="C517" s="87" t="s">
        <v>425</v>
      </c>
      <c r="D517" s="36"/>
      <c r="E517" s="37"/>
      <c r="F517" s="88" t="s">
        <v>62</v>
      </c>
      <c r="G517" s="66">
        <v>310.0</v>
      </c>
      <c r="H517" s="65"/>
      <c r="I517" s="67">
        <f t="shared" si="16"/>
        <v>0</v>
      </c>
      <c r="J517" s="70"/>
      <c r="K517" s="65"/>
      <c r="L517" s="63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16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ht="15.75" hidden="1" customHeight="1">
      <c r="A518" s="33" t="s">
        <v>390</v>
      </c>
      <c r="B518" s="34">
        <f t="array" ref="B518">SUM(H518:I518*$H$24:$I$24)</f>
        <v>0</v>
      </c>
      <c r="C518" s="87" t="s">
        <v>426</v>
      </c>
      <c r="D518" s="36"/>
      <c r="E518" s="37"/>
      <c r="F518" s="88" t="s">
        <v>62</v>
      </c>
      <c r="G518" s="66">
        <v>310.0</v>
      </c>
      <c r="H518" s="65"/>
      <c r="I518" s="67">
        <f t="shared" si="16"/>
        <v>0</v>
      </c>
      <c r="J518" s="70"/>
      <c r="K518" s="65"/>
      <c r="L518" s="63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16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ht="15.75" hidden="1" customHeight="1">
      <c r="A519" s="33" t="s">
        <v>390</v>
      </c>
      <c r="B519" s="34">
        <f t="array" ref="B519">SUM(H519:I519*$H$24:$I$24)</f>
        <v>0</v>
      </c>
      <c r="C519" s="95"/>
      <c r="D519" s="36"/>
      <c r="E519" s="37"/>
      <c r="F519" s="91"/>
      <c r="G519" s="66">
        <v>310.0</v>
      </c>
      <c r="H519" s="65"/>
      <c r="I519" s="67">
        <f t="shared" si="16"/>
        <v>0</v>
      </c>
      <c r="J519" s="70"/>
      <c r="K519" s="65"/>
      <c r="L519" s="63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16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ht="15.75" hidden="1" customHeight="1">
      <c r="A520" s="33" t="s">
        <v>390</v>
      </c>
      <c r="B520" s="34">
        <f t="array" ref="B520">SUM(H520:I520*$H$24:$I$24)</f>
        <v>0</v>
      </c>
      <c r="C520" s="87" t="s">
        <v>427</v>
      </c>
      <c r="D520" s="36"/>
      <c r="E520" s="37"/>
      <c r="F520" s="88" t="s">
        <v>62</v>
      </c>
      <c r="G520" s="66">
        <v>310.0</v>
      </c>
      <c r="H520" s="65"/>
      <c r="I520" s="67">
        <f t="shared" si="16"/>
        <v>0</v>
      </c>
      <c r="J520" s="70"/>
      <c r="K520" s="65"/>
      <c r="L520" s="63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16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ht="15.75" hidden="1" customHeight="1">
      <c r="A521" s="33" t="s">
        <v>390</v>
      </c>
      <c r="B521" s="34">
        <f t="array" ref="B521">SUM(H521:I521*$H$24:$I$24)</f>
        <v>0</v>
      </c>
      <c r="C521" s="95"/>
      <c r="D521" s="36"/>
      <c r="E521" s="37"/>
      <c r="F521" s="91"/>
      <c r="G521" s="66">
        <v>310.0</v>
      </c>
      <c r="H521" s="65"/>
      <c r="I521" s="67">
        <f t="shared" si="16"/>
        <v>0</v>
      </c>
      <c r="J521" s="70"/>
      <c r="K521" s="65"/>
      <c r="L521" s="63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16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ht="15.75" hidden="1" customHeight="1">
      <c r="A522" s="33" t="s">
        <v>390</v>
      </c>
      <c r="B522" s="34">
        <f t="array" ref="B522">SUM(H522:I522*$H$24:$I$24)</f>
        <v>0</v>
      </c>
      <c r="C522" s="95"/>
      <c r="D522" s="36"/>
      <c r="E522" s="37"/>
      <c r="F522" s="91"/>
      <c r="G522" s="66">
        <v>310.0</v>
      </c>
      <c r="H522" s="65"/>
      <c r="I522" s="67">
        <f t="shared" si="16"/>
        <v>0</v>
      </c>
      <c r="J522" s="70"/>
      <c r="K522" s="65"/>
      <c r="L522" s="63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16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ht="15.75" hidden="1" customHeight="1">
      <c r="A523" s="33" t="s">
        <v>390</v>
      </c>
      <c r="B523" s="34">
        <f t="array" ref="B523">SUM(H523:I523*$H$24:$I$24)</f>
        <v>0</v>
      </c>
      <c r="C523" s="87" t="s">
        <v>428</v>
      </c>
      <c r="D523" s="36"/>
      <c r="E523" s="37"/>
      <c r="F523" s="88" t="s">
        <v>62</v>
      </c>
      <c r="G523" s="66">
        <v>310.0</v>
      </c>
      <c r="H523" s="65"/>
      <c r="I523" s="67">
        <f t="shared" si="16"/>
        <v>0</v>
      </c>
      <c r="J523" s="70"/>
      <c r="K523" s="65"/>
      <c r="L523" s="63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16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ht="15.75" customHeight="1">
      <c r="A524" s="172" t="s">
        <v>390</v>
      </c>
      <c r="B524" s="152">
        <f t="array" ref="B524">SUM(H524:I524*$H$24:$I$24)</f>
        <v>1404</v>
      </c>
      <c r="C524" s="159" t="s">
        <v>429</v>
      </c>
      <c r="D524" s="36"/>
      <c r="E524" s="37"/>
      <c r="F524" s="160" t="s">
        <v>62</v>
      </c>
      <c r="G524" s="155">
        <v>350.0</v>
      </c>
      <c r="H524" s="148">
        <v>4.0</v>
      </c>
      <c r="I524" s="156">
        <f t="shared" si="16"/>
        <v>1400</v>
      </c>
      <c r="J524" s="147"/>
      <c r="K524" s="148"/>
      <c r="L524" s="149"/>
      <c r="M524" s="150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3"/>
      <c r="AB524" s="163"/>
      <c r="AC524" s="151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</row>
    <row r="525" ht="15.75" hidden="1" customHeight="1">
      <c r="A525" s="33" t="s">
        <v>390</v>
      </c>
      <c r="B525" s="34">
        <f t="array" ref="B525">SUM(H525:I525*$H$24:$I$24)</f>
        <v>0</v>
      </c>
      <c r="C525" s="87" t="s">
        <v>430</v>
      </c>
      <c r="D525" s="36"/>
      <c r="E525" s="37"/>
      <c r="F525" s="88" t="s">
        <v>62</v>
      </c>
      <c r="G525" s="66">
        <v>310.0</v>
      </c>
      <c r="H525" s="65"/>
      <c r="I525" s="67">
        <f t="shared" si="16"/>
        <v>0</v>
      </c>
      <c r="J525" s="70"/>
      <c r="K525" s="65"/>
      <c r="L525" s="63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16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ht="15.75" hidden="1" customHeight="1">
      <c r="A526" s="33" t="s">
        <v>390</v>
      </c>
      <c r="B526" s="34">
        <f t="array" ref="B526">SUM(H526:I526*$H$24:$I$24)</f>
        <v>0</v>
      </c>
      <c r="C526" s="87" t="s">
        <v>431</v>
      </c>
      <c r="D526" s="36"/>
      <c r="E526" s="37"/>
      <c r="F526" s="88" t="s">
        <v>62</v>
      </c>
      <c r="G526" s="66">
        <v>310.0</v>
      </c>
      <c r="H526" s="65"/>
      <c r="I526" s="67">
        <f t="shared" si="16"/>
        <v>0</v>
      </c>
      <c r="J526" s="70"/>
      <c r="K526" s="65"/>
      <c r="L526" s="63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16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ht="15.75" customHeight="1">
      <c r="A527" s="33" t="s">
        <v>390</v>
      </c>
      <c r="B527" s="34">
        <f t="array" ref="B527">SUM(H527:I527*$H$24:$I$24)</f>
        <v>702</v>
      </c>
      <c r="C527" s="87" t="s">
        <v>432</v>
      </c>
      <c r="D527" s="36"/>
      <c r="E527" s="37"/>
      <c r="F527" s="88" t="s">
        <v>62</v>
      </c>
      <c r="G527" s="66">
        <v>350.0</v>
      </c>
      <c r="H527" s="65">
        <v>2.0</v>
      </c>
      <c r="I527" s="67">
        <f t="shared" si="16"/>
        <v>700</v>
      </c>
      <c r="J527" s="70"/>
      <c r="K527" s="65"/>
      <c r="L527" s="63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16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ht="15.75" hidden="1" customHeight="1">
      <c r="A528" s="33" t="s">
        <v>390</v>
      </c>
      <c r="B528" s="34">
        <f t="array" ref="B528">SUM(H528:I528*$H$24:$I$24)</f>
        <v>0</v>
      </c>
      <c r="C528" s="87" t="s">
        <v>433</v>
      </c>
      <c r="D528" s="36"/>
      <c r="E528" s="37"/>
      <c r="F528" s="88" t="s">
        <v>62</v>
      </c>
      <c r="G528" s="66">
        <v>310.0</v>
      </c>
      <c r="H528" s="65"/>
      <c r="I528" s="67">
        <f t="shared" si="16"/>
        <v>0</v>
      </c>
      <c r="J528" s="70"/>
      <c r="K528" s="65"/>
      <c r="L528" s="63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16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ht="15.75" hidden="1" customHeight="1">
      <c r="A529" s="33" t="s">
        <v>390</v>
      </c>
      <c r="B529" s="34">
        <f t="array" ref="B529">SUM(H529:I529*$H$24:$I$24)</f>
        <v>0</v>
      </c>
      <c r="C529" s="87" t="s">
        <v>434</v>
      </c>
      <c r="D529" s="36"/>
      <c r="E529" s="37"/>
      <c r="F529" s="88" t="s">
        <v>62</v>
      </c>
      <c r="G529" s="66">
        <v>310.0</v>
      </c>
      <c r="H529" s="65"/>
      <c r="I529" s="67">
        <f t="shared" si="16"/>
        <v>0</v>
      </c>
      <c r="J529" s="70"/>
      <c r="K529" s="65"/>
      <c r="L529" s="63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16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ht="15.75" hidden="1" customHeight="1">
      <c r="A530" s="33" t="s">
        <v>390</v>
      </c>
      <c r="B530" s="34">
        <f t="array" ref="B530">SUM(H530:I530*$H$24:$I$24)</f>
        <v>0</v>
      </c>
      <c r="C530" s="95"/>
      <c r="D530" s="36"/>
      <c r="E530" s="37"/>
      <c r="F530" s="88" t="s">
        <v>62</v>
      </c>
      <c r="G530" s="66">
        <v>310.0</v>
      </c>
      <c r="H530" s="65"/>
      <c r="I530" s="67">
        <f t="shared" si="16"/>
        <v>0</v>
      </c>
      <c r="J530" s="70"/>
      <c r="K530" s="65"/>
      <c r="L530" s="63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16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ht="15.75" hidden="1" customHeight="1">
      <c r="A531" s="33" t="s">
        <v>390</v>
      </c>
      <c r="B531" s="34">
        <f t="array" ref="B531">SUM(H531:I531*$H$24:$I$24)</f>
        <v>0</v>
      </c>
      <c r="C531" s="87" t="s">
        <v>435</v>
      </c>
      <c r="D531" s="36"/>
      <c r="E531" s="37"/>
      <c r="F531" s="88" t="s">
        <v>62</v>
      </c>
      <c r="G531" s="66">
        <v>310.0</v>
      </c>
      <c r="H531" s="65"/>
      <c r="I531" s="67">
        <f t="shared" si="16"/>
        <v>0</v>
      </c>
      <c r="J531" s="70"/>
      <c r="K531" s="65"/>
      <c r="L531" s="63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16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ht="15.75" hidden="1" customHeight="1">
      <c r="A532" s="33" t="s">
        <v>390</v>
      </c>
      <c r="B532" s="34">
        <f t="array" ref="B532">SUM(H532:I532*$H$24:$I$24)</f>
        <v>0</v>
      </c>
      <c r="C532" s="87" t="s">
        <v>436</v>
      </c>
      <c r="D532" s="36"/>
      <c r="E532" s="37"/>
      <c r="F532" s="88" t="s">
        <v>62</v>
      </c>
      <c r="G532" s="66">
        <v>310.0</v>
      </c>
      <c r="H532" s="65"/>
      <c r="I532" s="67">
        <f t="shared" si="16"/>
        <v>0</v>
      </c>
      <c r="J532" s="70"/>
      <c r="K532" s="65"/>
      <c r="L532" s="63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16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ht="15.75" hidden="1" customHeight="1">
      <c r="A533" s="33" t="s">
        <v>390</v>
      </c>
      <c r="B533" s="34">
        <f t="array" ref="B533">SUM(H533:I533*$H$24:$I$24)</f>
        <v>0</v>
      </c>
      <c r="C533" s="87" t="s">
        <v>437</v>
      </c>
      <c r="D533" s="36"/>
      <c r="E533" s="37"/>
      <c r="F533" s="88" t="s">
        <v>62</v>
      </c>
      <c r="G533" s="66">
        <v>310.0</v>
      </c>
      <c r="H533" s="65"/>
      <c r="I533" s="67">
        <f t="shared" si="16"/>
        <v>0</v>
      </c>
      <c r="J533" s="70"/>
      <c r="K533" s="65"/>
      <c r="L533" s="63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16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ht="15.75" hidden="1" customHeight="1">
      <c r="A534" s="33" t="s">
        <v>390</v>
      </c>
      <c r="B534" s="34">
        <f t="array" ref="B534">SUM(H534:I534*$H$24:$I$24)</f>
        <v>0</v>
      </c>
      <c r="C534" s="95"/>
      <c r="D534" s="36"/>
      <c r="E534" s="37"/>
      <c r="F534" s="88" t="s">
        <v>62</v>
      </c>
      <c r="G534" s="66">
        <v>310.0</v>
      </c>
      <c r="H534" s="65"/>
      <c r="I534" s="67">
        <f t="shared" si="16"/>
        <v>0</v>
      </c>
      <c r="J534" s="70"/>
      <c r="K534" s="65"/>
      <c r="L534" s="63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16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ht="15.75" hidden="1" customHeight="1">
      <c r="A535" s="33" t="s">
        <v>390</v>
      </c>
      <c r="B535" s="34">
        <f t="array" ref="B535">SUM(H535:I535*$H$24:$I$24)</f>
        <v>0</v>
      </c>
      <c r="C535" s="87" t="s">
        <v>438</v>
      </c>
      <c r="D535" s="36"/>
      <c r="E535" s="37"/>
      <c r="F535" s="88" t="s">
        <v>62</v>
      </c>
      <c r="G535" s="66">
        <v>310.0</v>
      </c>
      <c r="H535" s="65"/>
      <c r="I535" s="67">
        <f t="shared" si="16"/>
        <v>0</v>
      </c>
      <c r="J535" s="70"/>
      <c r="K535" s="65"/>
      <c r="L535" s="63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16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ht="15.75" hidden="1" customHeight="1">
      <c r="A536" s="33" t="s">
        <v>390</v>
      </c>
      <c r="B536" s="34">
        <f t="array" ref="B536">SUM(H536:I536*$H$24:$I$24)</f>
        <v>0</v>
      </c>
      <c r="C536" s="95"/>
      <c r="D536" s="36"/>
      <c r="E536" s="37"/>
      <c r="F536" s="91"/>
      <c r="G536" s="66"/>
      <c r="H536" s="65"/>
      <c r="I536" s="67">
        <f t="shared" si="16"/>
        <v>0</v>
      </c>
      <c r="J536" s="70"/>
      <c r="K536" s="65"/>
      <c r="L536" s="63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16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ht="15.75" customHeight="1">
      <c r="A537" s="33" t="s">
        <v>390</v>
      </c>
      <c r="B537" s="34">
        <f t="array" ref="B537">SUM(H537:I537*$H$24:$I$24)</f>
        <v>3507.17</v>
      </c>
      <c r="C537" s="87" t="s">
        <v>439</v>
      </c>
      <c r="D537" s="36"/>
      <c r="E537" s="37"/>
      <c r="F537" s="88" t="s">
        <v>62</v>
      </c>
      <c r="G537" s="66">
        <v>750.0</v>
      </c>
      <c r="H537" s="65">
        <f>ROUND((H14+10)/H546,2)</f>
        <v>4.67</v>
      </c>
      <c r="I537" s="67">
        <f t="shared" si="16"/>
        <v>3502.5</v>
      </c>
      <c r="J537" s="70"/>
      <c r="K537" s="65"/>
      <c r="L537" s="63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16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ht="15.75" hidden="1" customHeight="1">
      <c r="A538" s="33" t="s">
        <v>390</v>
      </c>
      <c r="B538" s="34">
        <f t="array" ref="B538">SUM(H538:I538*$H$24:$I$24)</f>
        <v>0</v>
      </c>
      <c r="C538" s="95"/>
      <c r="D538" s="36"/>
      <c r="E538" s="37"/>
      <c r="F538" s="91"/>
      <c r="G538" s="66"/>
      <c r="H538" s="65"/>
      <c r="I538" s="67">
        <f t="shared" si="16"/>
        <v>0</v>
      </c>
      <c r="J538" s="70"/>
      <c r="K538" s="65"/>
      <c r="L538" s="63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16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ht="15.75" customHeight="1">
      <c r="A539" s="79">
        <v>9999.0</v>
      </c>
      <c r="B539" s="34">
        <f>SUM(B476:B538)</f>
        <v>24339.02</v>
      </c>
      <c r="C539" s="101" t="s">
        <v>440</v>
      </c>
      <c r="D539" s="50"/>
      <c r="E539" s="51"/>
      <c r="F539" s="102"/>
      <c r="G539" s="103"/>
      <c r="H539" s="106">
        <f>SUMPRODUCT(H476:H538,$G$476:$G$538)*H24</f>
        <v>24275</v>
      </c>
      <c r="I539" s="105">
        <f>SUM(I476:I538)</f>
        <v>24275</v>
      </c>
      <c r="J539" s="76"/>
      <c r="K539" s="77"/>
      <c r="L539" s="63"/>
      <c r="M539" s="2"/>
      <c r="N539" s="1"/>
      <c r="O539" s="2"/>
      <c r="P539" s="1"/>
      <c r="Q539" s="1"/>
      <c r="R539" s="67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16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ht="15.75" hidden="1" customHeight="1">
      <c r="A540" s="30" t="s">
        <v>356</v>
      </c>
      <c r="B540" s="34">
        <f t="array" ref="B540">SUM(H540:I540*$H$24:$I$24)</f>
        <v>0</v>
      </c>
      <c r="C540" s="85"/>
      <c r="D540" s="24"/>
      <c r="E540" s="25"/>
      <c r="F540" s="86"/>
      <c r="G540" s="58"/>
      <c r="H540" s="57"/>
      <c r="I540" s="60">
        <f>G540*H540</f>
        <v>0</v>
      </c>
      <c r="J540" s="70"/>
      <c r="K540" s="65"/>
      <c r="L540" s="63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ht="15.75" customHeight="1">
      <c r="A541" s="30" t="s">
        <v>356</v>
      </c>
      <c r="B541" s="34">
        <f t="array" ref="B541">SUM(H541:I541*$H$24:$I$24)</f>
        <v>1429.08372</v>
      </c>
      <c r="C541" s="87" t="s">
        <v>441</v>
      </c>
      <c r="D541" s="36"/>
      <c r="E541" s="37"/>
      <c r="F541" s="88" t="s">
        <v>442</v>
      </c>
      <c r="G541" s="181">
        <v>0.006</v>
      </c>
      <c r="H541" s="65">
        <f>H212/2</f>
        <v>4.5</v>
      </c>
      <c r="I541" s="67">
        <f>G541*H541*SUM(I213,I220,I221,I260,I285,I345,I350,I414,I467,I471,I475,I539)</f>
        <v>1424.58372</v>
      </c>
      <c r="J541" s="70"/>
      <c r="K541" s="65"/>
      <c r="L541" s="63"/>
      <c r="M541" s="2"/>
      <c r="N541" s="1"/>
      <c r="O541" s="1"/>
      <c r="P541" s="1"/>
      <c r="Q541" s="1"/>
      <c r="R541" s="18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ht="15.75" customHeight="1">
      <c r="A542" s="30" t="s">
        <v>356</v>
      </c>
      <c r="B542" s="34">
        <f t="array" ref="B542">SUM(H542:I542*$H$24:$I$24)</f>
        <v>2643.118</v>
      </c>
      <c r="C542" s="87" t="s">
        <v>356</v>
      </c>
      <c r="D542" s="36"/>
      <c r="E542" s="37"/>
      <c r="F542" s="88" t="s">
        <v>443</v>
      </c>
      <c r="G542" s="183">
        <v>0.01</v>
      </c>
      <c r="H542" s="65">
        <v>5.0</v>
      </c>
      <c r="I542" s="67">
        <f>G542*H542*SUM(I213,I220,I221,I260,I285,I345,I350,I414,I467,I471,I475,I539)</f>
        <v>2638.118</v>
      </c>
      <c r="J542" s="70"/>
      <c r="K542" s="65"/>
      <c r="L542" s="63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ht="15.75" customHeight="1">
      <c r="A543" s="30" t="s">
        <v>356</v>
      </c>
      <c r="B543" s="34">
        <f t="array" ref="B543">SUM(H543:I543*$H$24:$I$24)</f>
        <v>101</v>
      </c>
      <c r="C543" s="159" t="s">
        <v>444</v>
      </c>
      <c r="D543" s="36"/>
      <c r="E543" s="37"/>
      <c r="F543" s="88" t="s">
        <v>155</v>
      </c>
      <c r="G543" s="66">
        <v>100.0</v>
      </c>
      <c r="H543" s="65">
        <v>1.0</v>
      </c>
      <c r="I543" s="67">
        <f>G543*H543</f>
        <v>100</v>
      </c>
      <c r="J543" s="70"/>
      <c r="K543" s="65"/>
      <c r="L543" s="63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ht="15.75" customHeight="1">
      <c r="A544" s="41">
        <v>9999.0</v>
      </c>
      <c r="B544" s="34">
        <f>SUM(B540:B543)</f>
        <v>4173.20172</v>
      </c>
      <c r="C544" s="101" t="s">
        <v>445</v>
      </c>
      <c r="D544" s="50"/>
      <c r="E544" s="51"/>
      <c r="F544" s="102"/>
      <c r="G544" s="103"/>
      <c r="H544" s="106">
        <f>SUM(H539,H475,H471,H467,H414,H350,H285,H260,H220,H213)*(H541*$G$541+H542*$G$542)</f>
        <v>3005.49942</v>
      </c>
      <c r="I544" s="105">
        <f>SUM(I540:I543)</f>
        <v>4162.70172</v>
      </c>
      <c r="J544" s="108"/>
      <c r="K544" s="74"/>
      <c r="L544" s="63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ht="15.75" hidden="1" customHeight="1">
      <c r="A545" s="30" t="s">
        <v>356</v>
      </c>
      <c r="B545" s="34">
        <f t="array" ref="B545">SUM(H545:I545*$H$24:$I$24)</f>
        <v>0</v>
      </c>
      <c r="C545" s="85"/>
      <c r="D545" s="24"/>
      <c r="E545" s="25"/>
      <c r="F545" s="86"/>
      <c r="G545" s="58"/>
      <c r="H545" s="57"/>
      <c r="I545" s="60">
        <f t="shared" ref="I545:I552" si="17">G545*H545</f>
        <v>0</v>
      </c>
      <c r="J545" s="70"/>
      <c r="K545" s="65"/>
      <c r="L545" s="63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ht="15.75" customHeight="1">
      <c r="A546" s="30" t="s">
        <v>356</v>
      </c>
      <c r="B546" s="34">
        <f t="array" ref="B546">SUM(H546:I546*$H$24:$I$24)</f>
        <v>60</v>
      </c>
      <c r="C546" s="87" t="s">
        <v>446</v>
      </c>
      <c r="D546" s="36"/>
      <c r="E546" s="37"/>
      <c r="F546" s="88" t="s">
        <v>155</v>
      </c>
      <c r="G546" s="66"/>
      <c r="H546" s="65">
        <v>60.0</v>
      </c>
      <c r="I546" s="67">
        <f t="shared" si="17"/>
        <v>0</v>
      </c>
      <c r="J546" s="70"/>
      <c r="K546" s="65"/>
      <c r="L546" s="63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ht="15.75" hidden="1" customHeight="1">
      <c r="A547" s="30" t="s">
        <v>356</v>
      </c>
      <c r="B547" s="34">
        <f t="array" ref="B547">SUM(H547:I547*$H$24:$I$24)</f>
        <v>0</v>
      </c>
      <c r="C547" s="95"/>
      <c r="D547" s="36"/>
      <c r="E547" s="37"/>
      <c r="F547" s="91"/>
      <c r="G547" s="66"/>
      <c r="H547" s="65"/>
      <c r="I547" s="67">
        <f t="shared" si="17"/>
        <v>0</v>
      </c>
      <c r="J547" s="70"/>
      <c r="K547" s="65"/>
      <c r="L547" s="63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ht="15.75" hidden="1" customHeight="1">
      <c r="A548" s="30" t="s">
        <v>356</v>
      </c>
      <c r="B548" s="34">
        <f t="array" ref="B548">SUM(H548:I548*$H$24:$I$24)</f>
        <v>0</v>
      </c>
      <c r="C548" s="95"/>
      <c r="D548" s="36"/>
      <c r="E548" s="37"/>
      <c r="F548" s="91"/>
      <c r="G548" s="66"/>
      <c r="H548" s="65"/>
      <c r="I548" s="67">
        <f t="shared" si="17"/>
        <v>0</v>
      </c>
      <c r="J548" s="70"/>
      <c r="K548" s="65"/>
      <c r="L548" s="63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ht="15.75" customHeight="1">
      <c r="A549" s="30" t="s">
        <v>356</v>
      </c>
      <c r="B549" s="34">
        <f t="array" ref="B549">SUM(H549:I549*$H$24:$I$24)</f>
        <v>35</v>
      </c>
      <c r="C549" s="87" t="s">
        <v>447</v>
      </c>
      <c r="D549" s="36"/>
      <c r="E549" s="37"/>
      <c r="F549" s="88" t="s">
        <v>155</v>
      </c>
      <c r="G549" s="66"/>
      <c r="H549" s="65">
        <v>35.0</v>
      </c>
      <c r="I549" s="67">
        <f t="shared" si="17"/>
        <v>0</v>
      </c>
      <c r="J549" s="70"/>
      <c r="K549" s="65"/>
      <c r="L549" s="63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ht="15.75" hidden="1" customHeight="1">
      <c r="A550" s="30" t="s">
        <v>356</v>
      </c>
      <c r="B550" s="34">
        <f t="array" ref="B550">SUM(H550:I550*$H$24:$I$24)</f>
        <v>0</v>
      </c>
      <c r="C550" s="87" t="s">
        <v>448</v>
      </c>
      <c r="D550" s="36"/>
      <c r="E550" s="37"/>
      <c r="F550" s="91"/>
      <c r="G550" s="181">
        <v>0.07</v>
      </c>
      <c r="H550" s="65"/>
      <c r="I550" s="67">
        <f t="shared" si="17"/>
        <v>0</v>
      </c>
      <c r="J550" s="70"/>
      <c r="K550" s="65"/>
      <c r="L550" s="63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ht="15.75" hidden="1" customHeight="1">
      <c r="A551" s="30" t="s">
        <v>356</v>
      </c>
      <c r="B551" s="34">
        <f t="array" ref="B551">SUM(H551:I551*$H$24:$I$24)</f>
        <v>0</v>
      </c>
      <c r="C551" s="95"/>
      <c r="D551" s="36"/>
      <c r="E551" s="37"/>
      <c r="F551" s="91"/>
      <c r="G551" s="66"/>
      <c r="H551" s="65"/>
      <c r="I551" s="67">
        <f t="shared" si="17"/>
        <v>0</v>
      </c>
      <c r="J551" s="70"/>
      <c r="K551" s="65"/>
      <c r="L551" s="63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ht="15.75" hidden="1" customHeight="1">
      <c r="A552" s="30" t="s">
        <v>356</v>
      </c>
      <c r="B552" s="34">
        <v>0.0</v>
      </c>
      <c r="C552" s="101" t="s">
        <v>7</v>
      </c>
      <c r="D552" s="50"/>
      <c r="E552" s="51"/>
      <c r="F552" s="102"/>
      <c r="G552" s="103">
        <v>0.0</v>
      </c>
      <c r="H552" s="104"/>
      <c r="I552" s="105">
        <f t="shared" si="17"/>
        <v>0</v>
      </c>
      <c r="J552" s="76"/>
      <c r="K552" s="77"/>
      <c r="L552" s="63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ht="15.75" hidden="1" customHeight="1">
      <c r="A553" s="30" t="s">
        <v>449</v>
      </c>
      <c r="B553" s="34">
        <f t="array" ref="B553">SUM(H553:I553*$H$24:$I$24)</f>
        <v>0</v>
      </c>
      <c r="C553" s="184" t="s">
        <v>450</v>
      </c>
      <c r="D553" s="24"/>
      <c r="E553" s="25"/>
      <c r="F553" s="86"/>
      <c r="G553" s="185" t="s">
        <v>451</v>
      </c>
      <c r="H553" s="186"/>
      <c r="I553" s="60"/>
      <c r="J553" s="70"/>
      <c r="K553" s="65"/>
      <c r="L553" s="63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ht="15.75" customHeight="1">
      <c r="A554" s="30" t="s">
        <v>449</v>
      </c>
      <c r="B554" s="34">
        <f t="array" ref="B554">SUM(H554:I554*$H$24:$I$24)</f>
        <v>73.2586784</v>
      </c>
      <c r="C554" s="87" t="s">
        <v>452</v>
      </c>
      <c r="D554" s="36"/>
      <c r="E554" s="37"/>
      <c r="F554" s="88" t="s">
        <v>155</v>
      </c>
      <c r="G554" s="66">
        <f t="shared" ref="G554:G566" si="18">PMT($G$550,J554,-L554)/K554</f>
        <v>88.13139206</v>
      </c>
      <c r="H554" s="187">
        <f>H17*1</f>
        <v>0.8219178082</v>
      </c>
      <c r="I554" s="67">
        <f t="shared" ref="I554:I569" si="19">G554*H554</f>
        <v>72.4367606</v>
      </c>
      <c r="J554" s="70">
        <v>12.0</v>
      </c>
      <c r="K554" s="65">
        <v>20.0</v>
      </c>
      <c r="L554" s="67">
        <v>14000.0</v>
      </c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ht="15.75" customHeight="1">
      <c r="A555" s="30" t="s">
        <v>449</v>
      </c>
      <c r="B555" s="34">
        <f t="array" ref="B555">SUM(H555:I555*$H$24:$I$24)</f>
        <v>26.28123055</v>
      </c>
      <c r="C555" s="87" t="s">
        <v>453</v>
      </c>
      <c r="D555" s="36"/>
      <c r="E555" s="37"/>
      <c r="F555" s="88" t="s">
        <v>454</v>
      </c>
      <c r="G555" s="66">
        <f t="shared" si="18"/>
        <v>62.95099433</v>
      </c>
      <c r="H555" s="187">
        <f>H17*0.5</f>
        <v>0.4109589041</v>
      </c>
      <c r="I555" s="67">
        <f t="shared" si="19"/>
        <v>25.87027164</v>
      </c>
      <c r="J555" s="70">
        <v>12.0</v>
      </c>
      <c r="K555" s="65">
        <v>1.0</v>
      </c>
      <c r="L555" s="67">
        <v>500.0</v>
      </c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ht="15.75" customHeight="1">
      <c r="A556" s="30" t="s">
        <v>449</v>
      </c>
      <c r="B556" s="34">
        <f t="array" ref="B556">SUM(H556:I556*$H$24:$I$24)</f>
        <v>39.01088691</v>
      </c>
      <c r="C556" s="87" t="s">
        <v>455</v>
      </c>
      <c r="D556" s="36"/>
      <c r="E556" s="37"/>
      <c r="F556" s="88" t="s">
        <v>454</v>
      </c>
      <c r="G556" s="66">
        <f t="shared" si="18"/>
        <v>188.852983</v>
      </c>
      <c r="H556" s="187">
        <f>H17*0.25</f>
        <v>0.2054794521</v>
      </c>
      <c r="I556" s="67">
        <f t="shared" si="19"/>
        <v>38.80540746</v>
      </c>
      <c r="J556" s="70">
        <v>12.0</v>
      </c>
      <c r="K556" s="65">
        <v>1.0</v>
      </c>
      <c r="L556" s="67">
        <v>1500.0</v>
      </c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ht="15.75" hidden="1" customHeight="1">
      <c r="A557" s="30" t="s">
        <v>449</v>
      </c>
      <c r="B557" s="34">
        <f t="array" ref="B557">SUM(H557:I557*$H$24:$I$24)</f>
        <v>0</v>
      </c>
      <c r="C557" s="87" t="s">
        <v>456</v>
      </c>
      <c r="D557" s="36"/>
      <c r="E557" s="37"/>
      <c r="F557" s="88" t="s">
        <v>454</v>
      </c>
      <c r="G557" s="66">
        <f t="shared" si="18"/>
        <v>188.852983</v>
      </c>
      <c r="H557" s="187"/>
      <c r="I557" s="67">
        <f t="shared" si="19"/>
        <v>0</v>
      </c>
      <c r="J557" s="70">
        <v>12.0</v>
      </c>
      <c r="K557" s="65">
        <v>1.0</v>
      </c>
      <c r="L557" s="67">
        <v>1500.0</v>
      </c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ht="15.75" hidden="1" customHeight="1">
      <c r="A558" s="30" t="s">
        <v>449</v>
      </c>
      <c r="B558" s="34">
        <f t="array" ref="B558">SUM(H558:I558*$H$24:$I$24)</f>
        <v>0</v>
      </c>
      <c r="C558" s="87" t="s">
        <v>457</v>
      </c>
      <c r="D558" s="36"/>
      <c r="E558" s="37"/>
      <c r="F558" s="88" t="s">
        <v>454</v>
      </c>
      <c r="G558" s="66">
        <f t="shared" si="18"/>
        <v>251.8039773</v>
      </c>
      <c r="H558" s="187"/>
      <c r="I558" s="67">
        <f t="shared" si="19"/>
        <v>0</v>
      </c>
      <c r="J558" s="70">
        <v>12.0</v>
      </c>
      <c r="K558" s="65">
        <v>1.0</v>
      </c>
      <c r="L558" s="67">
        <v>2000.0</v>
      </c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ht="15.75" hidden="1" customHeight="1">
      <c r="A559" s="30" t="s">
        <v>449</v>
      </c>
      <c r="B559" s="34">
        <f t="array" ref="B559">SUM(H559:I559*$H$24:$I$24)</f>
        <v>0</v>
      </c>
      <c r="C559" s="87" t="s">
        <v>458</v>
      </c>
      <c r="D559" s="36"/>
      <c r="E559" s="37"/>
      <c r="F559" s="88" t="s">
        <v>454</v>
      </c>
      <c r="G559" s="66">
        <f t="shared" si="18"/>
        <v>151.0823864</v>
      </c>
      <c r="H559" s="187"/>
      <c r="I559" s="67">
        <f t="shared" si="19"/>
        <v>0</v>
      </c>
      <c r="J559" s="70">
        <v>12.0</v>
      </c>
      <c r="K559" s="65">
        <v>1.0</v>
      </c>
      <c r="L559" s="67">
        <f>30000/25</f>
        <v>1200</v>
      </c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ht="15.75" hidden="1" customHeight="1">
      <c r="A560" s="30" t="s">
        <v>449</v>
      </c>
      <c r="B560" s="34">
        <f t="array" ref="B560">SUM(H560:I560*$H$24:$I$24)</f>
        <v>0</v>
      </c>
      <c r="C560" s="87" t="s">
        <v>459</v>
      </c>
      <c r="D560" s="36"/>
      <c r="E560" s="37"/>
      <c r="F560" s="88" t="s">
        <v>460</v>
      </c>
      <c r="G560" s="66">
        <f t="shared" si="18"/>
        <v>472.1324575</v>
      </c>
      <c r="H560" s="187"/>
      <c r="I560" s="67">
        <f t="shared" si="19"/>
        <v>0</v>
      </c>
      <c r="J560" s="70">
        <v>12.0</v>
      </c>
      <c r="K560" s="65">
        <v>4.0</v>
      </c>
      <c r="L560" s="67">
        <v>15000.0</v>
      </c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ht="15.75" hidden="1" customHeight="1">
      <c r="A561" s="30" t="s">
        <v>449</v>
      </c>
      <c r="B561" s="34">
        <f t="array" ref="B561">SUM(H561:I561*$H$24:$I$24)</f>
        <v>0</v>
      </c>
      <c r="C561" s="87" t="s">
        <v>461</v>
      </c>
      <c r="D561" s="36"/>
      <c r="E561" s="37"/>
      <c r="F561" s="88" t="s">
        <v>460</v>
      </c>
      <c r="G561" s="66">
        <f t="shared" si="18"/>
        <v>377.705966</v>
      </c>
      <c r="H561" s="187"/>
      <c r="I561" s="67">
        <f t="shared" si="19"/>
        <v>0</v>
      </c>
      <c r="J561" s="70">
        <v>12.0</v>
      </c>
      <c r="K561" s="65">
        <v>4.0</v>
      </c>
      <c r="L561" s="67">
        <v>12000.0</v>
      </c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ht="15.75" hidden="1" customHeight="1">
      <c r="A562" s="30" t="s">
        <v>449</v>
      </c>
      <c r="B562" s="34">
        <f t="array" ref="B562">SUM(H562:I562*$H$24:$I$24)</f>
        <v>0</v>
      </c>
      <c r="C562" s="87" t="s">
        <v>462</v>
      </c>
      <c r="D562" s="36"/>
      <c r="E562" s="37"/>
      <c r="F562" s="88" t="s">
        <v>460</v>
      </c>
      <c r="G562" s="66">
        <f t="shared" si="18"/>
        <v>502.4032875</v>
      </c>
      <c r="H562" s="187"/>
      <c r="I562" s="67">
        <f t="shared" si="19"/>
        <v>0</v>
      </c>
      <c r="J562" s="70">
        <v>8.0</v>
      </c>
      <c r="K562" s="65">
        <v>50.0</v>
      </c>
      <c r="L562" s="67">
        <v>150000.0</v>
      </c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ht="15.75" hidden="1" customHeight="1">
      <c r="A563" s="30" t="s">
        <v>449</v>
      </c>
      <c r="B563" s="34">
        <f t="array" ref="B563">SUM(H563:I563*$H$24:$I$24)</f>
        <v>0</v>
      </c>
      <c r="C563" s="87" t="s">
        <v>463</v>
      </c>
      <c r="D563" s="36"/>
      <c r="E563" s="37"/>
      <c r="F563" s="88" t="s">
        <v>460</v>
      </c>
      <c r="G563" s="66">
        <f t="shared" si="18"/>
        <v>1256.008219</v>
      </c>
      <c r="H563" s="187"/>
      <c r="I563" s="67">
        <f t="shared" si="19"/>
        <v>0</v>
      </c>
      <c r="J563" s="70">
        <v>8.0</v>
      </c>
      <c r="K563" s="65">
        <v>40.0</v>
      </c>
      <c r="L563" s="67">
        <v>300000.0</v>
      </c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ht="15.75" customHeight="1">
      <c r="A564" s="30" t="s">
        <v>449</v>
      </c>
      <c r="B564" s="34">
        <f t="array" ref="B564">SUM(H564:I564*$H$24:$I$24)</f>
        <v>87.03936976</v>
      </c>
      <c r="C564" s="87" t="s">
        <v>464</v>
      </c>
      <c r="D564" s="36"/>
      <c r="E564" s="37"/>
      <c r="F564" s="88" t="s">
        <v>460</v>
      </c>
      <c r="G564" s="66">
        <f t="shared" si="18"/>
        <v>104.8978999</v>
      </c>
      <c r="H564" s="187">
        <f>H17*1</f>
        <v>0.8219178082</v>
      </c>
      <c r="I564" s="67">
        <f t="shared" si="19"/>
        <v>86.21745196</v>
      </c>
      <c r="J564" s="70">
        <v>6.0</v>
      </c>
      <c r="K564" s="65">
        <v>40.0</v>
      </c>
      <c r="L564" s="67">
        <v>20000.0</v>
      </c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ht="15.75" customHeight="1">
      <c r="A565" s="30" t="s">
        <v>449</v>
      </c>
      <c r="B565" s="34">
        <f t="array" ref="B565">SUM(H565:I565*$H$24:$I$24)</f>
        <v>173.2568217</v>
      </c>
      <c r="C565" s="87" t="s">
        <v>465</v>
      </c>
      <c r="D565" s="36"/>
      <c r="E565" s="37"/>
      <c r="F565" s="88" t="s">
        <v>460</v>
      </c>
      <c r="G565" s="66">
        <f t="shared" si="18"/>
        <v>209.7957998</v>
      </c>
      <c r="H565" s="187">
        <f>H17*1</f>
        <v>0.8219178082</v>
      </c>
      <c r="I565" s="67">
        <f t="shared" si="19"/>
        <v>172.4349039</v>
      </c>
      <c r="J565" s="70">
        <v>6.0</v>
      </c>
      <c r="K565" s="65">
        <v>20.0</v>
      </c>
      <c r="L565" s="67">
        <v>20000.0</v>
      </c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ht="15.75" hidden="1" customHeight="1">
      <c r="A566" s="30" t="s">
        <v>449</v>
      </c>
      <c r="B566" s="34">
        <f t="array" ref="B566">SUM(H566:I566*$H$24:$I$24)</f>
        <v>0</v>
      </c>
      <c r="C566" s="87" t="s">
        <v>466</v>
      </c>
      <c r="D566" s="36"/>
      <c r="E566" s="37"/>
      <c r="F566" s="88" t="s">
        <v>460</v>
      </c>
      <c r="G566" s="66">
        <f t="shared" si="18"/>
        <v>6.6987105</v>
      </c>
      <c r="H566" s="187"/>
      <c r="I566" s="67">
        <f t="shared" si="19"/>
        <v>0</v>
      </c>
      <c r="J566" s="70">
        <v>8.0</v>
      </c>
      <c r="K566" s="65">
        <v>20.0</v>
      </c>
      <c r="L566" s="63">
        <v>800.0</v>
      </c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ht="15.75" hidden="1" customHeight="1">
      <c r="A567" s="30" t="s">
        <v>449</v>
      </c>
      <c r="B567" s="34">
        <f t="array" ref="B567">SUM(H567:I567*$H$24:$I$24)</f>
        <v>0</v>
      </c>
      <c r="C567" s="95"/>
      <c r="D567" s="36"/>
      <c r="E567" s="37"/>
      <c r="F567" s="91"/>
      <c r="G567" s="66">
        <v>0.0</v>
      </c>
      <c r="H567" s="187"/>
      <c r="I567" s="67">
        <f t="shared" si="19"/>
        <v>0</v>
      </c>
      <c r="J567" s="70"/>
      <c r="K567" s="65"/>
      <c r="L567" s="63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ht="15.75" hidden="1" customHeight="1">
      <c r="A568" s="30" t="s">
        <v>449</v>
      </c>
      <c r="B568" s="34">
        <f t="array" ref="B568">SUM(H568:I568*$H$24:$I$24)</f>
        <v>0</v>
      </c>
      <c r="C568" s="95"/>
      <c r="D568" s="36"/>
      <c r="E568" s="37"/>
      <c r="F568" s="91"/>
      <c r="G568" s="66">
        <v>0.0</v>
      </c>
      <c r="H568" s="187"/>
      <c r="I568" s="67">
        <f t="shared" si="19"/>
        <v>0</v>
      </c>
      <c r="J568" s="70"/>
      <c r="K568" s="65"/>
      <c r="L568" s="63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ht="15.75" hidden="1" customHeight="1">
      <c r="A569" s="30" t="s">
        <v>449</v>
      </c>
      <c r="B569" s="34">
        <f t="array" ref="B569">SUM(H569:I569*$H$24:$I$24)</f>
        <v>0</v>
      </c>
      <c r="C569" s="95"/>
      <c r="D569" s="36"/>
      <c r="E569" s="37"/>
      <c r="F569" s="91"/>
      <c r="G569" s="66"/>
      <c r="H569" s="187"/>
      <c r="I569" s="67">
        <f t="shared" si="19"/>
        <v>0</v>
      </c>
      <c r="J569" s="70"/>
      <c r="K569" s="65"/>
      <c r="L569" s="63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ht="15.75" customHeight="1">
      <c r="A570" s="41">
        <v>9999.0</v>
      </c>
      <c r="B570" s="34">
        <f>SUM(B553:B569)</f>
        <v>398.8469873</v>
      </c>
      <c r="C570" s="101" t="s">
        <v>467</v>
      </c>
      <c r="D570" s="50"/>
      <c r="E570" s="51"/>
      <c r="F570" s="102"/>
      <c r="G570" s="103">
        <v>0.0</v>
      </c>
      <c r="H570" s="106">
        <f>SUMPRODUCT(H553:H569,$G$553:$G$569)*H24</f>
        <v>395.7647956</v>
      </c>
      <c r="I570" s="105">
        <f>SUM(I553:I569)</f>
        <v>395.7647956</v>
      </c>
      <c r="J570" s="76"/>
      <c r="K570" s="77"/>
      <c r="L570" s="63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ht="15.75" hidden="1" customHeight="1">
      <c r="A571" s="30" t="s">
        <v>468</v>
      </c>
      <c r="B571" s="34">
        <f t="array" ref="B571">SUM(H571:I571*$H$24:$I$24)</f>
        <v>0</v>
      </c>
      <c r="C571" s="184" t="s">
        <v>469</v>
      </c>
      <c r="D571" s="24"/>
      <c r="E571" s="25"/>
      <c r="F571" s="86"/>
      <c r="G571" s="58"/>
      <c r="H571" s="186"/>
      <c r="I571" s="60">
        <f t="shared" ref="I571:I582" si="20">G571*H571</f>
        <v>0</v>
      </c>
      <c r="J571" s="70"/>
      <c r="K571" s="65"/>
      <c r="L571" s="63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ht="15.75" hidden="1" customHeight="1">
      <c r="A572" s="30" t="s">
        <v>468</v>
      </c>
      <c r="B572" s="34">
        <f t="array" ref="B572">SUM(H572:I572*$H$24:$I$24)</f>
        <v>0</v>
      </c>
      <c r="C572" s="188"/>
      <c r="D572" s="36"/>
      <c r="E572" s="37"/>
      <c r="F572" s="91"/>
      <c r="G572" s="66"/>
      <c r="H572" s="187"/>
      <c r="I572" s="67">
        <f t="shared" si="20"/>
        <v>0</v>
      </c>
      <c r="J572" s="70"/>
      <c r="K572" s="65"/>
      <c r="L572" s="63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ht="15.75" hidden="1" customHeight="1">
      <c r="A573" s="30" t="s">
        <v>468</v>
      </c>
      <c r="B573" s="34">
        <f t="array" ref="B573">SUM(H573:I573*$H$24:$I$24)</f>
        <v>0</v>
      </c>
      <c r="C573" s="188"/>
      <c r="D573" s="36"/>
      <c r="E573" s="37"/>
      <c r="F573" s="91"/>
      <c r="G573" s="66"/>
      <c r="H573" s="187"/>
      <c r="I573" s="67">
        <f t="shared" si="20"/>
        <v>0</v>
      </c>
      <c r="J573" s="70"/>
      <c r="K573" s="65"/>
      <c r="L573" s="63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ht="15.75" customHeight="1">
      <c r="A574" s="30" t="s">
        <v>449</v>
      </c>
      <c r="B574" s="34">
        <f t="array" ref="B574">SUM(H574:I574*$H$24:$I$24)</f>
        <v>4140.06538</v>
      </c>
      <c r="C574" s="87" t="s">
        <v>470</v>
      </c>
      <c r="D574" s="36"/>
      <c r="E574" s="37"/>
      <c r="F574" s="88" t="s">
        <v>155</v>
      </c>
      <c r="G574" s="66">
        <f t="shared" ref="G574:G600" si="21">PMT($G$550,J574,-L574)/K574</f>
        <v>5036.079546</v>
      </c>
      <c r="H574" s="187">
        <f>H17*1</f>
        <v>0.8219178082</v>
      </c>
      <c r="I574" s="67">
        <f t="shared" si="20"/>
        <v>4139.243463</v>
      </c>
      <c r="J574" s="70">
        <v>12.0</v>
      </c>
      <c r="K574" s="65">
        <v>1.0</v>
      </c>
      <c r="L574" s="63">
        <v>40000.0</v>
      </c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ht="15.75" hidden="1" customHeight="1">
      <c r="A575" s="30" t="s">
        <v>468</v>
      </c>
      <c r="B575" s="34">
        <f t="array" ref="B575">SUM(H575:I575*$H$24:$I$24)</f>
        <v>0</v>
      </c>
      <c r="C575" s="87" t="s">
        <v>471</v>
      </c>
      <c r="D575" s="36"/>
      <c r="E575" s="37"/>
      <c r="F575" s="91"/>
      <c r="G575" s="66">
        <f t="shared" si="21"/>
        <v>1259.019887</v>
      </c>
      <c r="H575" s="187"/>
      <c r="I575" s="67">
        <f t="shared" si="20"/>
        <v>0</v>
      </c>
      <c r="J575" s="70">
        <v>12.0</v>
      </c>
      <c r="K575" s="65">
        <v>1.0</v>
      </c>
      <c r="L575" s="63">
        <v>10000.0</v>
      </c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ht="15.75" hidden="1" customHeight="1">
      <c r="A576" s="30" t="s">
        <v>468</v>
      </c>
      <c r="B576" s="34">
        <f t="array" ref="B576">SUM(H576:I576*$H$24:$I$24)</f>
        <v>0</v>
      </c>
      <c r="C576" s="87" t="s">
        <v>472</v>
      </c>
      <c r="D576" s="36"/>
      <c r="E576" s="37"/>
      <c r="F576" s="91"/>
      <c r="G576" s="66">
        <f t="shared" si="21"/>
        <v>2518.039773</v>
      </c>
      <c r="H576" s="187"/>
      <c r="I576" s="67">
        <f t="shared" si="20"/>
        <v>0</v>
      </c>
      <c r="J576" s="70">
        <v>12.0</v>
      </c>
      <c r="K576" s="65">
        <v>1.0</v>
      </c>
      <c r="L576" s="63">
        <v>20000.0</v>
      </c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ht="15.75" hidden="1" customHeight="1">
      <c r="A577" s="30" t="s">
        <v>468</v>
      </c>
      <c r="B577" s="34">
        <f t="array" ref="B577">SUM(H577:I577*$H$24:$I$24)</f>
        <v>0</v>
      </c>
      <c r="C577" s="87" t="s">
        <v>473</v>
      </c>
      <c r="D577" s="36"/>
      <c r="E577" s="37"/>
      <c r="F577" s="91"/>
      <c r="G577" s="66">
        <f t="shared" si="21"/>
        <v>2518.039773</v>
      </c>
      <c r="H577" s="187"/>
      <c r="I577" s="67">
        <f t="shared" si="20"/>
        <v>0</v>
      </c>
      <c r="J577" s="70">
        <v>12.0</v>
      </c>
      <c r="K577" s="65">
        <v>1.0</v>
      </c>
      <c r="L577" s="63">
        <v>20000.0</v>
      </c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ht="15.75" hidden="1" customHeight="1">
      <c r="A578" s="30" t="s">
        <v>468</v>
      </c>
      <c r="B578" s="34">
        <f t="array" ref="B578">SUM(H578:I578*$H$24:$I$24)</f>
        <v>0</v>
      </c>
      <c r="C578" s="87" t="s">
        <v>474</v>
      </c>
      <c r="D578" s="36"/>
      <c r="E578" s="37"/>
      <c r="F578" s="91"/>
      <c r="G578" s="66">
        <f t="shared" si="21"/>
        <v>3147.549716</v>
      </c>
      <c r="H578" s="187"/>
      <c r="I578" s="67">
        <f t="shared" si="20"/>
        <v>0</v>
      </c>
      <c r="J578" s="70">
        <v>12.0</v>
      </c>
      <c r="K578" s="65">
        <v>1.0</v>
      </c>
      <c r="L578" s="63">
        <v>25000.0</v>
      </c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ht="15.75" hidden="1" customHeight="1">
      <c r="A579" s="30" t="s">
        <v>468</v>
      </c>
      <c r="B579" s="34">
        <f t="array" ref="B579">SUM(H579:I579*$H$24:$I$24)</f>
        <v>0</v>
      </c>
      <c r="C579" s="87" t="s">
        <v>475</v>
      </c>
      <c r="D579" s="36"/>
      <c r="E579" s="37"/>
      <c r="F579" s="91"/>
      <c r="G579" s="66">
        <f t="shared" si="21"/>
        <v>302.1647728</v>
      </c>
      <c r="H579" s="187"/>
      <c r="I579" s="67">
        <f t="shared" si="20"/>
        <v>0</v>
      </c>
      <c r="J579" s="70">
        <v>12.0</v>
      </c>
      <c r="K579" s="65">
        <v>1.0</v>
      </c>
      <c r="L579" s="63">
        <v>2400.0</v>
      </c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ht="15.75" hidden="1" customHeight="1">
      <c r="A580" s="30" t="s">
        <v>468</v>
      </c>
      <c r="B580" s="34">
        <f t="array" ref="B580">SUM(H580:I580*$H$24:$I$24)</f>
        <v>0</v>
      </c>
      <c r="C580" s="87" t="s">
        <v>476</v>
      </c>
      <c r="D580" s="36"/>
      <c r="E580" s="37"/>
      <c r="F580" s="91"/>
      <c r="G580" s="66">
        <f t="shared" si="21"/>
        <v>377.705966</v>
      </c>
      <c r="H580" s="187"/>
      <c r="I580" s="67">
        <f t="shared" si="20"/>
        <v>0</v>
      </c>
      <c r="J580" s="70">
        <v>12.0</v>
      </c>
      <c r="K580" s="65">
        <v>1.0</v>
      </c>
      <c r="L580" s="63">
        <v>3000.0</v>
      </c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ht="15.75" hidden="1" customHeight="1">
      <c r="A581" s="30" t="s">
        <v>468</v>
      </c>
      <c r="B581" s="34">
        <f t="array" ref="B581">SUM(H581:I581*$H$24:$I$24)</f>
        <v>0</v>
      </c>
      <c r="C581" s="87" t="s">
        <v>477</v>
      </c>
      <c r="D581" s="36"/>
      <c r="E581" s="37"/>
      <c r="F581" s="91"/>
      <c r="G581" s="66">
        <f t="shared" si="21"/>
        <v>1259.019887</v>
      </c>
      <c r="H581" s="187"/>
      <c r="I581" s="67">
        <f t="shared" si="20"/>
        <v>0</v>
      </c>
      <c r="J581" s="70">
        <v>12.0</v>
      </c>
      <c r="K581" s="65">
        <v>1.0</v>
      </c>
      <c r="L581" s="63">
        <v>10000.0</v>
      </c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ht="15.75" hidden="1" customHeight="1">
      <c r="A582" s="30" t="s">
        <v>468</v>
      </c>
      <c r="B582" s="34">
        <f t="array" ref="B582">SUM(H582:I582*$H$24:$I$24)</f>
        <v>0</v>
      </c>
      <c r="C582" s="87" t="s">
        <v>478</v>
      </c>
      <c r="D582" s="36"/>
      <c r="E582" s="37"/>
      <c r="F582" s="91"/>
      <c r="G582" s="66">
        <f t="shared" si="21"/>
        <v>3525.255682</v>
      </c>
      <c r="H582" s="187"/>
      <c r="I582" s="67">
        <f t="shared" si="20"/>
        <v>0</v>
      </c>
      <c r="J582" s="70">
        <v>12.0</v>
      </c>
      <c r="K582" s="65">
        <v>1.0</v>
      </c>
      <c r="L582" s="63">
        <v>28000.0</v>
      </c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ht="15.75" hidden="1" customHeight="1">
      <c r="A583" s="30" t="s">
        <v>468</v>
      </c>
      <c r="B583" s="34">
        <f t="array" ref="B583">SUM(H583:I583*$H$24:$I$24)</f>
        <v>0</v>
      </c>
      <c r="C583" s="189" t="s">
        <v>479</v>
      </c>
      <c r="D583" s="36"/>
      <c r="E583" s="37"/>
      <c r="F583" s="88" t="s">
        <v>460</v>
      </c>
      <c r="G583" s="66">
        <f t="shared" si="21"/>
        <v>854.2650164</v>
      </c>
      <c r="H583" s="187"/>
      <c r="I583" s="67"/>
      <c r="J583" s="70">
        <v>10.0</v>
      </c>
      <c r="K583" s="65">
        <v>1.0</v>
      </c>
      <c r="L583" s="63">
        <f>1500*4</f>
        <v>6000</v>
      </c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ht="15.75" hidden="1" customHeight="1">
      <c r="A584" s="30" t="s">
        <v>468</v>
      </c>
      <c r="B584" s="34">
        <f t="array" ref="B584">SUM(H584:I584*$H$24:$I$24)</f>
        <v>0</v>
      </c>
      <c r="C584" s="87" t="s">
        <v>480</v>
      </c>
      <c r="D584" s="36"/>
      <c r="E584" s="37"/>
      <c r="F584" s="91"/>
      <c r="G584" s="66">
        <f t="shared" si="21"/>
        <v>2278.040044</v>
      </c>
      <c r="H584" s="187"/>
      <c r="I584" s="67">
        <f t="shared" ref="I584:I606" si="22">G584*H584</f>
        <v>0</v>
      </c>
      <c r="J584" s="70">
        <v>10.0</v>
      </c>
      <c r="K584" s="65">
        <v>1.0</v>
      </c>
      <c r="L584" s="63">
        <f>4000*4</f>
        <v>16000</v>
      </c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ht="15.75" hidden="1" customHeight="1">
      <c r="A585" s="30" t="s">
        <v>468</v>
      </c>
      <c r="B585" s="34">
        <f t="array" ref="B585">SUM(H585:I585*$H$24:$I$24)</f>
        <v>0</v>
      </c>
      <c r="C585" s="87" t="s">
        <v>481</v>
      </c>
      <c r="D585" s="36"/>
      <c r="E585" s="37"/>
      <c r="F585" s="91"/>
      <c r="G585" s="66">
        <f t="shared" si="21"/>
        <v>419.5915995</v>
      </c>
      <c r="H585" s="187"/>
      <c r="I585" s="67">
        <f t="shared" si="22"/>
        <v>0</v>
      </c>
      <c r="J585" s="70">
        <v>6.0</v>
      </c>
      <c r="K585" s="65">
        <v>1.0</v>
      </c>
      <c r="L585" s="63">
        <v>2000.0</v>
      </c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ht="15.75" hidden="1" customHeight="1">
      <c r="A586" s="30" t="s">
        <v>468</v>
      </c>
      <c r="B586" s="34">
        <f t="array" ref="B586">SUM(H586:I586*$H$24:$I$24)</f>
        <v>0</v>
      </c>
      <c r="C586" s="87" t="s">
        <v>482</v>
      </c>
      <c r="D586" s="36"/>
      <c r="E586" s="37"/>
      <c r="F586" s="88" t="s">
        <v>155</v>
      </c>
      <c r="G586" s="66">
        <f t="shared" si="21"/>
        <v>251.7549597</v>
      </c>
      <c r="H586" s="187"/>
      <c r="I586" s="67">
        <f t="shared" si="22"/>
        <v>0</v>
      </c>
      <c r="J586" s="70">
        <v>6.0</v>
      </c>
      <c r="K586" s="65">
        <v>1.0</v>
      </c>
      <c r="L586" s="63">
        <v>1200.0</v>
      </c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ht="15.75" customHeight="1">
      <c r="A587" s="30" t="s">
        <v>468</v>
      </c>
      <c r="B587" s="34">
        <f t="array" ref="B587">SUM(H587:I587*$H$24:$I$24)</f>
        <v>345.6917256</v>
      </c>
      <c r="C587" s="87" t="s">
        <v>483</v>
      </c>
      <c r="D587" s="36"/>
      <c r="E587" s="37"/>
      <c r="F587" s="88" t="s">
        <v>155</v>
      </c>
      <c r="G587" s="66">
        <f t="shared" si="21"/>
        <v>419.5915995</v>
      </c>
      <c r="H587" s="187">
        <f>H17*1</f>
        <v>0.8219178082</v>
      </c>
      <c r="I587" s="67">
        <f t="shared" si="22"/>
        <v>344.8698078</v>
      </c>
      <c r="J587" s="70">
        <v>6.0</v>
      </c>
      <c r="K587" s="65">
        <v>1.0</v>
      </c>
      <c r="L587" s="63">
        <v>2000.0</v>
      </c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ht="15.75" hidden="1" customHeight="1">
      <c r="A588" s="30" t="s">
        <v>468</v>
      </c>
      <c r="B588" s="34">
        <f t="array" ref="B588">SUM(H588:I588*$H$24:$I$24)</f>
        <v>0</v>
      </c>
      <c r="C588" s="87" t="s">
        <v>484</v>
      </c>
      <c r="D588" s="36"/>
      <c r="E588" s="37"/>
      <c r="F588" s="88" t="s">
        <v>155</v>
      </c>
      <c r="G588" s="66">
        <f t="shared" si="21"/>
        <v>587.4282393</v>
      </c>
      <c r="H588" s="187"/>
      <c r="I588" s="67">
        <f t="shared" si="22"/>
        <v>0</v>
      </c>
      <c r="J588" s="70">
        <v>6.0</v>
      </c>
      <c r="K588" s="65">
        <v>1.0</v>
      </c>
      <c r="L588" s="63">
        <v>2800.0</v>
      </c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ht="15.75" hidden="1" customHeight="1">
      <c r="A589" s="30" t="s">
        <v>468</v>
      </c>
      <c r="B589" s="34">
        <f t="array" ref="B589">SUM(H589:I589*$H$24:$I$24)</f>
        <v>0</v>
      </c>
      <c r="C589" s="87" t="s">
        <v>485</v>
      </c>
      <c r="D589" s="36"/>
      <c r="E589" s="37"/>
      <c r="F589" s="88" t="s">
        <v>155</v>
      </c>
      <c r="G589" s="66">
        <f t="shared" si="21"/>
        <v>906.4943183</v>
      </c>
      <c r="H589" s="187"/>
      <c r="I589" s="67">
        <f t="shared" si="22"/>
        <v>0</v>
      </c>
      <c r="J589" s="70">
        <v>12.0</v>
      </c>
      <c r="K589" s="65">
        <v>1.0</v>
      </c>
      <c r="L589" s="63">
        <v>7200.0</v>
      </c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ht="15.75" hidden="1" customHeight="1">
      <c r="A590" s="30" t="s">
        <v>468</v>
      </c>
      <c r="B590" s="34">
        <f t="array" ref="B590">SUM(H590:I590*$H$24:$I$24)</f>
        <v>0</v>
      </c>
      <c r="C590" s="87" t="s">
        <v>486</v>
      </c>
      <c r="D590" s="36"/>
      <c r="E590" s="37"/>
      <c r="F590" s="88" t="s">
        <v>155</v>
      </c>
      <c r="G590" s="66">
        <f t="shared" si="21"/>
        <v>3273.451705</v>
      </c>
      <c r="H590" s="187"/>
      <c r="I590" s="67">
        <f t="shared" si="22"/>
        <v>0</v>
      </c>
      <c r="J590" s="70">
        <v>12.0</v>
      </c>
      <c r="K590" s="65">
        <v>1.0</v>
      </c>
      <c r="L590" s="63">
        <v>26000.0</v>
      </c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ht="15.75" hidden="1" customHeight="1">
      <c r="A591" s="30" t="s">
        <v>468</v>
      </c>
      <c r="B591" s="34">
        <f t="array" ref="B591">SUM(H591:I591*$H$24:$I$24)</f>
        <v>0</v>
      </c>
      <c r="C591" s="87" t="s">
        <v>487</v>
      </c>
      <c r="D591" s="36"/>
      <c r="E591" s="37"/>
      <c r="F591" s="88" t="s">
        <v>488</v>
      </c>
      <c r="G591" s="66">
        <f t="shared" si="21"/>
        <v>1.259019887</v>
      </c>
      <c r="H591" s="187"/>
      <c r="I591" s="67">
        <f t="shared" si="22"/>
        <v>0</v>
      </c>
      <c r="J591" s="70">
        <v>12.0</v>
      </c>
      <c r="K591" s="65">
        <v>1.0</v>
      </c>
      <c r="L591" s="63">
        <v>10.0</v>
      </c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ht="15.75" hidden="1" customHeight="1">
      <c r="A592" s="30" t="s">
        <v>468</v>
      </c>
      <c r="B592" s="34">
        <f t="array" ref="B592">SUM(H592:I592*$H$24:$I$24)</f>
        <v>0</v>
      </c>
      <c r="C592" s="87" t="s">
        <v>489</v>
      </c>
      <c r="D592" s="36"/>
      <c r="E592" s="37"/>
      <c r="F592" s="88" t="s">
        <v>155</v>
      </c>
      <c r="G592" s="66">
        <f t="shared" si="21"/>
        <v>292.6688333</v>
      </c>
      <c r="H592" s="187"/>
      <c r="I592" s="67">
        <f t="shared" si="22"/>
        <v>0</v>
      </c>
      <c r="J592" s="70">
        <v>5.0</v>
      </c>
      <c r="K592" s="65">
        <v>1.0</v>
      </c>
      <c r="L592" s="63">
        <v>1200.0</v>
      </c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ht="15.75" hidden="1" customHeight="1">
      <c r="A593" s="30" t="s">
        <v>449</v>
      </c>
      <c r="B593" s="34">
        <f t="array" ref="B593">SUM(H593:I593*$H$24:$I$24)</f>
        <v>0</v>
      </c>
      <c r="C593" s="87" t="s">
        <v>490</v>
      </c>
      <c r="D593" s="36"/>
      <c r="E593" s="37"/>
      <c r="F593" s="91"/>
      <c r="G593" s="66">
        <f t="shared" si="21"/>
        <v>401.92263</v>
      </c>
      <c r="H593" s="187"/>
      <c r="I593" s="67">
        <f t="shared" si="22"/>
        <v>0</v>
      </c>
      <c r="J593" s="70">
        <v>8.0</v>
      </c>
      <c r="K593" s="65">
        <v>1.0</v>
      </c>
      <c r="L593" s="63">
        <v>2400.0</v>
      </c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ht="15.75" hidden="1" customHeight="1">
      <c r="A594" s="30" t="s">
        <v>468</v>
      </c>
      <c r="B594" s="34">
        <f t="array" ref="B594">SUM(H594:I594*$H$24:$I$24)</f>
        <v>0</v>
      </c>
      <c r="C594" s="87" t="s">
        <v>491</v>
      </c>
      <c r="D594" s="36"/>
      <c r="E594" s="37"/>
      <c r="F594" s="91"/>
      <c r="G594" s="66">
        <f t="shared" si="21"/>
        <v>5036.079546</v>
      </c>
      <c r="H594" s="187"/>
      <c r="I594" s="67">
        <f t="shared" si="22"/>
        <v>0</v>
      </c>
      <c r="J594" s="70">
        <v>12.0</v>
      </c>
      <c r="K594" s="65">
        <v>1.0</v>
      </c>
      <c r="L594" s="63">
        <v>40000.0</v>
      </c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ht="15.75" hidden="1" customHeight="1">
      <c r="A595" s="30" t="s">
        <v>468</v>
      </c>
      <c r="B595" s="34">
        <f t="array" ref="B595">SUM(H595:I595*$H$24:$I$24)</f>
        <v>0</v>
      </c>
      <c r="C595" s="87" t="s">
        <v>492</v>
      </c>
      <c r="D595" s="36"/>
      <c r="E595" s="37"/>
      <c r="F595" s="91"/>
      <c r="G595" s="66">
        <f t="shared" si="21"/>
        <v>2097.957998</v>
      </c>
      <c r="H595" s="187"/>
      <c r="I595" s="67">
        <f t="shared" si="22"/>
        <v>0</v>
      </c>
      <c r="J595" s="70">
        <v>6.0</v>
      </c>
      <c r="K595" s="65">
        <v>1.0</v>
      </c>
      <c r="L595" s="63">
        <v>10000.0</v>
      </c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ht="15.75" customHeight="1">
      <c r="A596" s="30" t="s">
        <v>468</v>
      </c>
      <c r="B596" s="34">
        <f t="array" ref="B596">SUM(H596:I596*$H$24:$I$24)</f>
        <v>79.52820027</v>
      </c>
      <c r="C596" s="87" t="s">
        <v>493</v>
      </c>
      <c r="D596" s="36"/>
      <c r="E596" s="37"/>
      <c r="F596" s="91"/>
      <c r="G596" s="66">
        <f t="shared" si="21"/>
        <v>3.837965517</v>
      </c>
      <c r="H596" s="187">
        <f>H17*20</f>
        <v>16.43835616</v>
      </c>
      <c r="I596" s="67">
        <f t="shared" si="22"/>
        <v>63.08984411</v>
      </c>
      <c r="J596" s="70">
        <v>4.0</v>
      </c>
      <c r="K596" s="65">
        <v>1.0</v>
      </c>
      <c r="L596" s="63">
        <v>13.0</v>
      </c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ht="15.75" hidden="1" customHeight="1">
      <c r="A597" s="30" t="s">
        <v>468</v>
      </c>
      <c r="B597" s="34">
        <f t="array" ref="B597">SUM(H597:I597*$H$24:$I$24)</f>
        <v>0</v>
      </c>
      <c r="C597" s="87" t="s">
        <v>494</v>
      </c>
      <c r="D597" s="36"/>
      <c r="E597" s="37"/>
      <c r="F597" s="88" t="s">
        <v>454</v>
      </c>
      <c r="G597" s="66">
        <f t="shared" si="21"/>
        <v>0.5035099194</v>
      </c>
      <c r="H597" s="187"/>
      <c r="I597" s="67">
        <f t="shared" si="22"/>
        <v>0</v>
      </c>
      <c r="J597" s="70">
        <v>6.0</v>
      </c>
      <c r="K597" s="65">
        <v>1.0</v>
      </c>
      <c r="L597" s="63">
        <v>2.4</v>
      </c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ht="15.75" customHeight="1">
      <c r="A598" s="30" t="s">
        <v>468</v>
      </c>
      <c r="B598" s="34">
        <f t="array" ref="B598">SUM(H598:I598*$H$24:$I$24)</f>
        <v>501.2020272</v>
      </c>
      <c r="C598" s="87" t="s">
        <v>495</v>
      </c>
      <c r="D598" s="36"/>
      <c r="E598" s="37"/>
      <c r="F598" s="88" t="s">
        <v>454</v>
      </c>
      <c r="G598" s="66">
        <f t="shared" si="21"/>
        <v>0.5244894994</v>
      </c>
      <c r="H598" s="187">
        <f>H17*400</f>
        <v>328.7671233</v>
      </c>
      <c r="I598" s="67">
        <f t="shared" si="22"/>
        <v>172.4349039</v>
      </c>
      <c r="J598" s="70">
        <v>6.0</v>
      </c>
      <c r="K598" s="65">
        <v>1.0</v>
      </c>
      <c r="L598" s="63">
        <v>2.5</v>
      </c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ht="15.75" hidden="1" customHeight="1">
      <c r="A599" s="30" t="s">
        <v>468</v>
      </c>
      <c r="B599" s="34">
        <f t="array" ref="B599">SUM(H599:I599*$H$24:$I$24)</f>
        <v>0</v>
      </c>
      <c r="C599" s="87" t="s">
        <v>496</v>
      </c>
      <c r="D599" s="36"/>
      <c r="E599" s="37"/>
      <c r="F599" s="88" t="s">
        <v>454</v>
      </c>
      <c r="G599" s="66">
        <f t="shared" si="21"/>
        <v>0.5035099194</v>
      </c>
      <c r="H599" s="187"/>
      <c r="I599" s="67">
        <f t="shared" si="22"/>
        <v>0</v>
      </c>
      <c r="J599" s="70">
        <v>6.0</v>
      </c>
      <c r="K599" s="65">
        <v>1.0</v>
      </c>
      <c r="L599" s="63">
        <v>2.4</v>
      </c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ht="15.75" hidden="1" customHeight="1">
      <c r="A600" s="30" t="s">
        <v>468</v>
      </c>
      <c r="B600" s="34">
        <f t="array" ref="B600">SUM(H600:I600*$H$24:$I$24)</f>
        <v>0</v>
      </c>
      <c r="C600" s="87" t="s">
        <v>497</v>
      </c>
      <c r="D600" s="36"/>
      <c r="E600" s="37"/>
      <c r="F600" s="88" t="s">
        <v>454</v>
      </c>
      <c r="G600" s="66">
        <f t="shared" si="21"/>
        <v>0.5035099194</v>
      </c>
      <c r="H600" s="187"/>
      <c r="I600" s="67">
        <f t="shared" si="22"/>
        <v>0</v>
      </c>
      <c r="J600" s="70">
        <v>6.0</v>
      </c>
      <c r="K600" s="65">
        <v>1.0</v>
      </c>
      <c r="L600" s="63">
        <v>2.4</v>
      </c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ht="15.75" hidden="1" customHeight="1">
      <c r="A601" s="33" t="s">
        <v>350</v>
      </c>
      <c r="B601" s="34">
        <f t="array" ref="B601">SUM(H601:I601*$H$24:$I$24)</f>
        <v>0</v>
      </c>
      <c r="C601" s="95"/>
      <c r="D601" s="36"/>
      <c r="E601" s="37"/>
      <c r="F601" s="91"/>
      <c r="G601" s="66"/>
      <c r="H601" s="187"/>
      <c r="I601" s="67">
        <f t="shared" si="22"/>
        <v>0</v>
      </c>
      <c r="J601" s="70">
        <v>4.0</v>
      </c>
      <c r="K601" s="65">
        <v>1.0</v>
      </c>
      <c r="L601" s="63">
        <v>13.0</v>
      </c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ht="15.75" hidden="1" customHeight="1">
      <c r="A602" s="30" t="s">
        <v>468</v>
      </c>
      <c r="B602" s="34">
        <f t="array" ref="B602">SUM(H602:I602*$H$24:$I$24)</f>
        <v>0</v>
      </c>
      <c r="C602" s="87" t="s">
        <v>498</v>
      </c>
      <c r="D602" s="36"/>
      <c r="E602" s="37"/>
      <c r="F602" s="88" t="s">
        <v>460</v>
      </c>
      <c r="G602" s="66">
        <f t="shared" ref="G602:G605" si="23">PMT($G$550,J602,-L602)/K602</f>
        <v>0.4195915995</v>
      </c>
      <c r="H602" s="187"/>
      <c r="I602" s="67">
        <f t="shared" si="22"/>
        <v>0</v>
      </c>
      <c r="J602" s="70">
        <v>6.0</v>
      </c>
      <c r="K602" s="65">
        <v>1.0</v>
      </c>
      <c r="L602" s="63">
        <v>2.0</v>
      </c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ht="15.75" hidden="1" customHeight="1">
      <c r="A603" s="30" t="s">
        <v>468</v>
      </c>
      <c r="B603" s="34">
        <f t="array" ref="B603">SUM(H603:I603*$H$24:$I$24)</f>
        <v>0</v>
      </c>
      <c r="C603" s="87" t="s">
        <v>499</v>
      </c>
      <c r="D603" s="36"/>
      <c r="E603" s="37"/>
      <c r="F603" s="88" t="s">
        <v>460</v>
      </c>
      <c r="G603" s="66">
        <f t="shared" si="23"/>
        <v>0.2307753797</v>
      </c>
      <c r="H603" s="187"/>
      <c r="I603" s="67">
        <f t="shared" si="22"/>
        <v>0</v>
      </c>
      <c r="J603" s="70">
        <v>6.0</v>
      </c>
      <c r="K603" s="65">
        <v>1.0</v>
      </c>
      <c r="L603" s="63">
        <v>1.1</v>
      </c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ht="15.75" hidden="1" customHeight="1">
      <c r="A604" s="30" t="s">
        <v>468</v>
      </c>
      <c r="B604" s="34">
        <f t="array" ref="B604">SUM(H604:I604*$H$24:$I$24)</f>
        <v>0</v>
      </c>
      <c r="C604" s="87" t="s">
        <v>500</v>
      </c>
      <c r="D604" s="36"/>
      <c r="E604" s="37"/>
      <c r="F604" s="88" t="s">
        <v>155</v>
      </c>
      <c r="G604" s="66">
        <f t="shared" si="23"/>
        <v>3777.05966</v>
      </c>
      <c r="H604" s="187"/>
      <c r="I604" s="67">
        <f t="shared" si="22"/>
        <v>0</v>
      </c>
      <c r="J604" s="70">
        <v>12.0</v>
      </c>
      <c r="K604" s="65">
        <v>1.0</v>
      </c>
      <c r="L604" s="63">
        <v>30000.0</v>
      </c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ht="15.75" hidden="1" customHeight="1">
      <c r="A605" s="30" t="s">
        <v>468</v>
      </c>
      <c r="B605" s="34">
        <f t="array" ref="B605">SUM(H605:I605*$H$24:$I$24)</f>
        <v>0</v>
      </c>
      <c r="C605" s="95"/>
      <c r="D605" s="36"/>
      <c r="E605" s="37"/>
      <c r="F605" s="91"/>
      <c r="G605" s="66">
        <f t="shared" si="23"/>
        <v>0</v>
      </c>
      <c r="H605" s="187"/>
      <c r="I605" s="67">
        <f t="shared" si="22"/>
        <v>0</v>
      </c>
      <c r="J605" s="70">
        <v>6.0</v>
      </c>
      <c r="K605" s="65">
        <v>1.0</v>
      </c>
      <c r="L605" s="63">
        <v>0.0</v>
      </c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ht="15.75" hidden="1" customHeight="1">
      <c r="A606" s="30" t="s">
        <v>468</v>
      </c>
      <c r="B606" s="34">
        <f t="array" ref="B606">SUM(H606:I606*$H$24:$I$24)</f>
        <v>0</v>
      </c>
      <c r="C606" s="114"/>
      <c r="D606" s="36"/>
      <c r="E606" s="37"/>
      <c r="F606" s="65"/>
      <c r="G606" s="115"/>
      <c r="H606" s="187"/>
      <c r="I606" s="67">
        <f t="shared" si="22"/>
        <v>0</v>
      </c>
      <c r="J606" s="70"/>
      <c r="K606" s="65"/>
      <c r="L606" s="63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ht="15.75" customHeight="1">
      <c r="A607" s="41">
        <v>9999.0</v>
      </c>
      <c r="B607" s="34">
        <f>SUM(B571:B606)</f>
        <v>5066.487334</v>
      </c>
      <c r="C607" s="101" t="s">
        <v>501</v>
      </c>
      <c r="D607" s="50"/>
      <c r="E607" s="51"/>
      <c r="F607" s="102"/>
      <c r="G607" s="103">
        <v>0.0</v>
      </c>
      <c r="H607" s="106">
        <f>SUMPRODUCT(H571:H606,$G$571:$G$606)*H24</f>
        <v>4719.638018</v>
      </c>
      <c r="I607" s="105">
        <f>SUM(I571:I606)</f>
        <v>4719.638018</v>
      </c>
      <c r="J607" s="190"/>
      <c r="K607" s="191"/>
      <c r="L607" s="19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ht="23.25" customHeight="1">
      <c r="A608" s="41">
        <v>9999.0</v>
      </c>
      <c r="B608" s="34">
        <v>9999.0</v>
      </c>
      <c r="C608" s="193" t="s">
        <v>57</v>
      </c>
      <c r="D608" s="194"/>
      <c r="E608" s="194"/>
      <c r="F608" s="194"/>
      <c r="G608" s="194"/>
      <c r="H608" s="195">
        <f t="shared" ref="H608:I608" si="24">H39</f>
        <v>0</v>
      </c>
      <c r="I608" s="196">
        <f t="shared" si="24"/>
        <v>80000</v>
      </c>
      <c r="J608" s="197"/>
      <c r="K608" s="198"/>
      <c r="L608" s="199"/>
      <c r="M608" s="20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ht="15.75" customHeight="1">
      <c r="A609" s="41">
        <v>9999.0</v>
      </c>
      <c r="B609" s="34">
        <v>9999.0</v>
      </c>
      <c r="C609" s="201" t="s">
        <v>502</v>
      </c>
      <c r="D609" s="202"/>
      <c r="E609" s="202"/>
      <c r="F609" s="202"/>
      <c r="G609" s="202"/>
      <c r="H609" s="203">
        <f t="shared" ref="H609:I609" si="25">H135</f>
        <v>1200</v>
      </c>
      <c r="I609" s="204">
        <f t="shared" si="25"/>
        <v>25460</v>
      </c>
      <c r="J609" s="205"/>
      <c r="K609" s="206"/>
      <c r="L609" s="207"/>
      <c r="M609" s="208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ht="15.75" customHeight="1">
      <c r="A610" s="41">
        <v>9999.0</v>
      </c>
      <c r="B610" s="34">
        <v>9999.0</v>
      </c>
      <c r="C610" s="201" t="s">
        <v>151</v>
      </c>
      <c r="D610" s="202"/>
      <c r="E610" s="202"/>
      <c r="F610" s="202"/>
      <c r="G610" s="202"/>
      <c r="H610" s="203">
        <f t="shared" ref="H610:I610" si="26">H136</f>
        <v>-1200</v>
      </c>
      <c r="I610" s="204">
        <f t="shared" si="26"/>
        <v>54540</v>
      </c>
      <c r="J610" s="205"/>
      <c r="K610" s="206"/>
      <c r="L610" s="207"/>
      <c r="M610" s="208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ht="15.75" customHeight="1">
      <c r="A611" s="41">
        <v>9999.0</v>
      </c>
      <c r="B611" s="34">
        <v>9999.0</v>
      </c>
      <c r="C611" s="201" t="s">
        <v>503</v>
      </c>
      <c r="D611" s="202"/>
      <c r="E611" s="202"/>
      <c r="F611" s="202"/>
      <c r="G611" s="202"/>
      <c r="H611" s="209">
        <f t="shared" ref="H611:I611" si="27">SUM(H544,H539,H475,H471,H467,H414,H345,H350,H285,H260,H245,H220,H221,H213)</f>
        <v>185390.1194</v>
      </c>
      <c r="I611" s="210">
        <f t="shared" si="27"/>
        <v>56925.06172</v>
      </c>
      <c r="J611" s="205"/>
      <c r="K611" s="206"/>
      <c r="L611" s="207"/>
      <c r="M611" s="208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ht="22.5" customHeight="1">
      <c r="A612" s="41">
        <v>9999.0</v>
      </c>
      <c r="B612" s="34">
        <v>9999.0</v>
      </c>
      <c r="C612" s="211" t="s">
        <v>504</v>
      </c>
      <c r="D612" s="212"/>
      <c r="E612" s="212"/>
      <c r="F612" s="212"/>
      <c r="G612" s="212"/>
      <c r="H612" s="213">
        <f t="shared" ref="H612:I612" si="28">H614+H613</f>
        <v>-183087.6194</v>
      </c>
      <c r="I612" s="214">
        <f t="shared" si="28"/>
        <v>1117.43828</v>
      </c>
      <c r="J612" s="215"/>
      <c r="K612" s="216"/>
      <c r="L612" s="217"/>
      <c r="M612" s="20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ht="15.75" customHeight="1">
      <c r="A613" s="41">
        <v>9999.0</v>
      </c>
      <c r="B613" s="34">
        <v>9999.0</v>
      </c>
      <c r="C613" s="201" t="s">
        <v>505</v>
      </c>
      <c r="D613" s="202"/>
      <c r="E613" s="202"/>
      <c r="F613" s="202"/>
      <c r="G613" s="202"/>
      <c r="H613" s="203">
        <f>H537*$G$537</f>
        <v>3502.5</v>
      </c>
      <c r="I613" s="218">
        <f>I537</f>
        <v>3502.5</v>
      </c>
      <c r="J613" s="205"/>
      <c r="K613" s="206"/>
      <c r="L613" s="207"/>
      <c r="M613" s="208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ht="25.5" customHeight="1">
      <c r="A614" s="41">
        <v>9999.0</v>
      </c>
      <c r="B614" s="34">
        <v>9999.0</v>
      </c>
      <c r="C614" s="219" t="s">
        <v>506</v>
      </c>
      <c r="D614" s="220"/>
      <c r="E614" s="220"/>
      <c r="F614" s="220"/>
      <c r="G614" s="220"/>
      <c r="H614" s="221">
        <f t="shared" ref="H614:I614" si="29">H610-H611</f>
        <v>-186590.1194</v>
      </c>
      <c r="I614" s="222">
        <f t="shared" si="29"/>
        <v>-2385.06172</v>
      </c>
      <c r="J614" s="215"/>
      <c r="K614" s="216"/>
      <c r="L614" s="217"/>
      <c r="M614" s="20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ht="15.75" customHeight="1">
      <c r="A615" s="41">
        <v>9999.0</v>
      </c>
      <c r="B615" s="34">
        <v>9999.0</v>
      </c>
      <c r="C615" s="223" t="s">
        <v>507</v>
      </c>
      <c r="D615" s="224"/>
      <c r="E615" s="224"/>
      <c r="F615" s="224"/>
      <c r="G615" s="224"/>
      <c r="H615" s="225">
        <f t="shared" ref="H615:I615" si="30">H607+H570</f>
        <v>5115.402814</v>
      </c>
      <c r="I615" s="226">
        <f t="shared" si="30"/>
        <v>5115.402814</v>
      </c>
      <c r="J615" s="70"/>
      <c r="K615" s="65"/>
      <c r="L615" s="63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ht="25.5" customHeight="1">
      <c r="A616" s="41">
        <v>9999.0</v>
      </c>
      <c r="B616" s="34">
        <v>9999.0</v>
      </c>
      <c r="C616" s="227" t="s">
        <v>508</v>
      </c>
      <c r="D616" s="228"/>
      <c r="E616" s="228"/>
      <c r="F616" s="228"/>
      <c r="G616" s="228"/>
      <c r="H616" s="229">
        <f t="shared" ref="H616:I616" si="31">H614-H615</f>
        <v>-191705.5222</v>
      </c>
      <c r="I616" s="230">
        <f t="shared" si="31"/>
        <v>-7500.464534</v>
      </c>
      <c r="J616" s="215"/>
      <c r="K616" s="216"/>
      <c r="L616" s="217"/>
      <c r="M616" s="20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ht="15.75" customHeight="1">
      <c r="A617" s="231">
        <v>9999.0</v>
      </c>
      <c r="B617" s="232">
        <v>1.0</v>
      </c>
      <c r="C617" s="233" t="s">
        <v>509</v>
      </c>
      <c r="D617" s="234"/>
      <c r="E617" s="234"/>
      <c r="F617" s="234"/>
      <c r="G617" s="234"/>
      <c r="H617" s="235">
        <f>I609/H38/1000</f>
        <v>3.1825</v>
      </c>
      <c r="I617" s="236">
        <f t="shared" ref="I617:I621" si="32">H617</f>
        <v>3.1825</v>
      </c>
      <c r="J617" s="237"/>
      <c r="K617" s="238"/>
      <c r="L617" s="239"/>
      <c r="M617" s="240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  <c r="AA617" s="241"/>
      <c r="AB617" s="241"/>
      <c r="AC617" s="241"/>
      <c r="AD617" s="241"/>
      <c r="AE617" s="241"/>
      <c r="AF617" s="241"/>
      <c r="AG617" s="241"/>
      <c r="AH617" s="241"/>
      <c r="AI617" s="241"/>
      <c r="AJ617" s="241"/>
      <c r="AK617" s="241"/>
      <c r="AL617" s="241"/>
      <c r="AM617" s="241"/>
    </row>
    <row r="618" ht="15.75" customHeight="1">
      <c r="A618" s="231">
        <v>9999.0</v>
      </c>
      <c r="B618" s="232">
        <v>1.0</v>
      </c>
      <c r="C618" s="242" t="s">
        <v>510</v>
      </c>
      <c r="D618" s="243"/>
      <c r="E618" s="243"/>
      <c r="F618" s="243"/>
      <c r="G618" s="243"/>
      <c r="H618" s="244">
        <f>I611/H38/1000</f>
        <v>7.115632715</v>
      </c>
      <c r="I618" s="245">
        <f t="shared" si="32"/>
        <v>7.115632715</v>
      </c>
      <c r="J618" s="246"/>
      <c r="K618" s="247"/>
      <c r="L618" s="248"/>
      <c r="M618" s="240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  <c r="AA618" s="241"/>
      <c r="AB618" s="241"/>
      <c r="AC618" s="241"/>
      <c r="AD618" s="241"/>
      <c r="AE618" s="241"/>
      <c r="AF618" s="241"/>
      <c r="AG618" s="241"/>
      <c r="AH618" s="241"/>
      <c r="AI618" s="241"/>
      <c r="AJ618" s="241"/>
      <c r="AK618" s="241"/>
      <c r="AL618" s="241"/>
      <c r="AM618" s="241"/>
    </row>
    <row r="619" ht="15.75" customHeight="1">
      <c r="A619" s="231">
        <v>9999.0</v>
      </c>
      <c r="B619" s="232">
        <v>1.0</v>
      </c>
      <c r="C619" s="242" t="s">
        <v>511</v>
      </c>
      <c r="D619" s="243"/>
      <c r="E619" s="243"/>
      <c r="F619" s="243"/>
      <c r="G619" s="243"/>
      <c r="H619" s="244">
        <f>SUM(H476:H536)</f>
        <v>59.35</v>
      </c>
      <c r="I619" s="245">
        <f t="shared" si="32"/>
        <v>59.35</v>
      </c>
      <c r="J619" s="246"/>
      <c r="K619" s="247"/>
      <c r="L619" s="248"/>
      <c r="M619" s="240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  <c r="AA619" s="241"/>
      <c r="AB619" s="241"/>
      <c r="AC619" s="241"/>
      <c r="AD619" s="241"/>
      <c r="AE619" s="241"/>
      <c r="AF619" s="241"/>
      <c r="AG619" s="241"/>
      <c r="AH619" s="241"/>
      <c r="AI619" s="241"/>
      <c r="AJ619" s="241"/>
      <c r="AK619" s="241"/>
      <c r="AL619" s="241"/>
      <c r="AM619" s="241"/>
    </row>
    <row r="620" ht="15.75" customHeight="1">
      <c r="A620" s="231">
        <v>9999.0</v>
      </c>
      <c r="B620" s="232">
        <v>1.0</v>
      </c>
      <c r="C620" s="242" t="s">
        <v>512</v>
      </c>
      <c r="D620" s="243"/>
      <c r="E620" s="243"/>
      <c r="F620" s="243"/>
      <c r="G620" s="243"/>
      <c r="H620" s="244">
        <f>SUM(H68)</f>
        <v>16</v>
      </c>
      <c r="I620" s="245">
        <f t="shared" si="32"/>
        <v>16</v>
      </c>
      <c r="J620" s="246"/>
      <c r="K620" s="247"/>
      <c r="L620" s="248"/>
      <c r="M620" s="240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  <c r="AA620" s="241"/>
      <c r="AB620" s="241"/>
      <c r="AC620" s="241"/>
      <c r="AD620" s="241"/>
      <c r="AE620" s="241"/>
      <c r="AF620" s="241"/>
      <c r="AG620" s="241"/>
      <c r="AH620" s="241"/>
      <c r="AI620" s="241"/>
      <c r="AJ620" s="241"/>
      <c r="AK620" s="241"/>
      <c r="AL620" s="241"/>
      <c r="AM620" s="241"/>
    </row>
    <row r="621" ht="15.75" customHeight="1">
      <c r="A621" s="249">
        <v>9999.0</v>
      </c>
      <c r="B621" s="250">
        <v>1.0</v>
      </c>
      <c r="C621" s="251" t="s">
        <v>513</v>
      </c>
      <c r="D621" s="252"/>
      <c r="E621" s="252"/>
      <c r="F621" s="252"/>
      <c r="G621" s="252"/>
      <c r="H621" s="253">
        <f>H619+H620</f>
        <v>75.35</v>
      </c>
      <c r="I621" s="254">
        <f t="shared" si="32"/>
        <v>75.35</v>
      </c>
      <c r="J621" s="255"/>
      <c r="K621" s="252"/>
      <c r="L621" s="256"/>
      <c r="M621" s="240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  <c r="AA621" s="241"/>
      <c r="AB621" s="241"/>
      <c r="AC621" s="241"/>
      <c r="AD621" s="241"/>
      <c r="AE621" s="241"/>
      <c r="AF621" s="241"/>
      <c r="AG621" s="241"/>
      <c r="AH621" s="241"/>
      <c r="AI621" s="241"/>
      <c r="AJ621" s="241"/>
      <c r="AK621" s="241"/>
      <c r="AL621" s="241"/>
      <c r="AM621" s="241"/>
    </row>
    <row r="622" ht="15.75" customHeight="1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ht="15.75" customHeight="1">
      <c r="A623" s="1"/>
      <c r="B623" s="232">
        <v>1.0</v>
      </c>
      <c r="C623" s="257" t="s">
        <v>514</v>
      </c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ht="15.75" customHeight="1">
      <c r="A624" s="1"/>
      <c r="B624" s="232">
        <v>1.0</v>
      </c>
      <c r="C624" s="10" t="s">
        <v>3</v>
      </c>
      <c r="D624" s="11"/>
      <c r="E624" s="12"/>
      <c r="F624" s="13" t="s">
        <v>4</v>
      </c>
      <c r="G624" s="13" t="s">
        <v>5</v>
      </c>
      <c r="H624" s="14" t="s">
        <v>6</v>
      </c>
      <c r="I624" s="15" t="s">
        <v>7</v>
      </c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ht="15.75" customHeight="1">
      <c r="A625" s="1"/>
      <c r="B625" s="232">
        <v>1.0</v>
      </c>
      <c r="C625" s="159" t="s">
        <v>164</v>
      </c>
      <c r="D625" s="36"/>
      <c r="E625" s="37"/>
      <c r="F625" s="160" t="s">
        <v>155</v>
      </c>
      <c r="G625" s="155">
        <v>154.0</v>
      </c>
      <c r="H625" s="148">
        <v>1.0</v>
      </c>
      <c r="I625" s="156">
        <f t="shared" ref="I625:I629" si="33">G625*H625</f>
        <v>154</v>
      </c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ht="15.75" customHeight="1">
      <c r="A626" s="1"/>
      <c r="B626" s="232">
        <v>1.0</v>
      </c>
      <c r="C626" s="159" t="s">
        <v>515</v>
      </c>
      <c r="D626" s="36"/>
      <c r="E626" s="37"/>
      <c r="F626" s="160" t="s">
        <v>62</v>
      </c>
      <c r="G626" s="155">
        <v>350.0</v>
      </c>
      <c r="H626" s="148">
        <v>0.06</v>
      </c>
      <c r="I626" s="156">
        <f t="shared" si="33"/>
        <v>21</v>
      </c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ht="15.75" customHeight="1">
      <c r="A627" s="1"/>
      <c r="B627" s="232">
        <v>1.0</v>
      </c>
      <c r="C627" s="159" t="s">
        <v>516</v>
      </c>
      <c r="D627" s="36"/>
      <c r="E627" s="37"/>
      <c r="F627" s="160" t="s">
        <v>235</v>
      </c>
      <c r="G627" s="155">
        <v>7.0</v>
      </c>
      <c r="H627" s="148">
        <v>8.0</v>
      </c>
      <c r="I627" s="156">
        <f t="shared" si="33"/>
        <v>56</v>
      </c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ht="15.75" customHeight="1">
      <c r="A628" s="1"/>
      <c r="B628" s="232">
        <v>1.0</v>
      </c>
      <c r="C628" s="159" t="s">
        <v>380</v>
      </c>
      <c r="D628" s="36"/>
      <c r="E628" s="37"/>
      <c r="F628" s="160" t="s">
        <v>169</v>
      </c>
      <c r="G628" s="155">
        <v>2.2</v>
      </c>
      <c r="H628" s="148">
        <v>250.0</v>
      </c>
      <c r="I628" s="156">
        <f t="shared" si="33"/>
        <v>550</v>
      </c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ht="15.75" customHeight="1">
      <c r="A629" s="1"/>
      <c r="B629" s="232">
        <v>1.0</v>
      </c>
      <c r="C629" s="159" t="s">
        <v>517</v>
      </c>
      <c r="D629" s="36"/>
      <c r="E629" s="37"/>
      <c r="F629" s="160" t="s">
        <v>155</v>
      </c>
      <c r="G629" s="155">
        <v>154.0</v>
      </c>
      <c r="H629" s="148">
        <v>1.0</v>
      </c>
      <c r="I629" s="156">
        <f t="shared" si="33"/>
        <v>154</v>
      </c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ht="15.75" customHeight="1">
      <c r="A630" s="1"/>
      <c r="B630" s="232">
        <v>1.0</v>
      </c>
      <c r="C630" s="101" t="s">
        <v>212</v>
      </c>
      <c r="D630" s="50"/>
      <c r="E630" s="51"/>
      <c r="F630" s="102"/>
      <c r="G630" s="103"/>
      <c r="H630" s="106">
        <f>I625*H625+I626*H626+I627*H627+I628*H628+I629*H629</f>
        <v>138257.26</v>
      </c>
      <c r="I630" s="105">
        <f>SUM(I625:I629)</f>
        <v>935</v>
      </c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ht="15.75" customHeight="1">
      <c r="A631" s="1"/>
      <c r="B631" s="232">
        <v>1.0</v>
      </c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ht="15.75" customHeight="1">
      <c r="A632" s="1"/>
      <c r="B632" s="232">
        <v>1.0</v>
      </c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ht="15.75" customHeight="1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ht="15.75" customHeight="1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ht="15.75" customHeight="1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ht="15.75" customHeight="1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ht="15.75" customHeight="1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ht="15.75" customHeight="1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ht="15.75" customHeight="1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ht="15.75" customHeight="1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ht="15.75" customHeigh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ht="15.75" customHeight="1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ht="15.75" customHeight="1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ht="15.75" customHeight="1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ht="15.75" customHeight="1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ht="15.75" customHeight="1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ht="15.75" customHeight="1">
      <c r="A647" s="2" t="s">
        <v>518</v>
      </c>
      <c r="B647" s="2" t="s">
        <v>518</v>
      </c>
      <c r="C647" s="2" t="s">
        <v>518</v>
      </c>
      <c r="D647" s="2"/>
      <c r="E647" s="2"/>
      <c r="F647" s="2" t="s">
        <v>518</v>
      </c>
      <c r="G647" s="2" t="s">
        <v>518</v>
      </c>
      <c r="H647" s="2" t="s">
        <v>518</v>
      </c>
      <c r="I647" s="2" t="s">
        <v>518</v>
      </c>
      <c r="J647" s="2" t="s">
        <v>518</v>
      </c>
      <c r="K647" s="2"/>
      <c r="L647" s="2" t="s">
        <v>518</v>
      </c>
      <c r="M647" s="2" t="s">
        <v>518</v>
      </c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</sheetData>
  <autoFilter ref="$A$6:$E$621">
    <filterColumn colId="1">
      <filters>
        <filter val="908"/>
        <filter val="6793"/>
        <filter val="5265"/>
        <filter val="155"/>
        <filter val="112"/>
        <filter val="2106"/>
        <filter val="87.03936976"/>
        <filter val="3278"/>
        <filter val="175.5"/>
        <filter val="51"/>
        <filter val="398.8469873"/>
        <filter val="5616"/>
        <filter val="194.16"/>
        <filter val="4173.20172"/>
        <filter val="5066.487334"/>
        <filter val="2000"/>
        <filter val="280"/>
        <filter val="345.6917256"/>
        <filter val="121"/>
        <filter val="1"/>
        <filter val="106496.3077"/>
        <filter val="35.1"/>
        <filter val="520"/>
        <filter val="1740"/>
        <filter val="368"/>
        <filter val="73.2586784"/>
        <filter val="4140.06538"/>
        <filter val="9900"/>
        <filter val="60"/>
        <filter val="5153.6"/>
        <filter val="808"/>
        <filter val="263.25"/>
        <filter val="2643.118"/>
        <filter val="3507.17"/>
        <filter val="662.88"/>
        <filter val="26.28123055"/>
        <filter val="96000"/>
        <filter val="1755"/>
        <filter val="172.3076923"/>
        <filter val="930"/>
        <filter val="24339.02"/>
        <filter val="9999"/>
        <filter val="2144.46"/>
        <filter val="42.3"/>
        <filter val="19800"/>
        <filter val="504.72"/>
        <filter val="1757"/>
        <filter val="35"/>
        <filter val="682.5"/>
        <filter val="80008"/>
        <filter val="79.52820027"/>
        <filter val="261"/>
        <filter val="1157.1"/>
        <filter val="807.3"/>
        <filter val="1404"/>
        <filter val="39.01088691"/>
        <filter val="101"/>
        <filter val="99.6"/>
        <filter val="1429.08372"/>
        <filter val="173.2568217"/>
        <filter val="3500"/>
        <filter val="1760"/>
        <filter val="702"/>
        <filter val="505"/>
        <filter val="82"/>
        <filter val="4436"/>
        <filter val="5967"/>
        <filter val="501.2020272"/>
        <filter val="1208"/>
        <filter val="162.5"/>
      </filters>
    </filterColumn>
  </autoFilter>
  <mergeCells count="590"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403:E403"/>
    <mergeCell ref="C404:E404"/>
    <mergeCell ref="C405:E405"/>
    <mergeCell ref="C406:E406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64:E564"/>
    <mergeCell ref="C565:E565"/>
    <mergeCell ref="C566:E566"/>
    <mergeCell ref="C567:E567"/>
    <mergeCell ref="C568:E568"/>
    <mergeCell ref="C569:E569"/>
    <mergeCell ref="C570:E570"/>
    <mergeCell ref="C571:E571"/>
    <mergeCell ref="C572:E572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88:E588"/>
    <mergeCell ref="C589:E589"/>
    <mergeCell ref="C590:E590"/>
    <mergeCell ref="C591:E591"/>
    <mergeCell ref="C592:E592"/>
    <mergeCell ref="C593:E593"/>
    <mergeCell ref="C594:E594"/>
    <mergeCell ref="C595:E595"/>
    <mergeCell ref="C596:E596"/>
    <mergeCell ref="C597:E597"/>
    <mergeCell ref="C598:E598"/>
    <mergeCell ref="C599:E599"/>
    <mergeCell ref="C600:E600"/>
    <mergeCell ref="C601:E601"/>
    <mergeCell ref="C602:E602"/>
    <mergeCell ref="C603:E603"/>
    <mergeCell ref="C604:E604"/>
    <mergeCell ref="C605:E605"/>
    <mergeCell ref="C629:E629"/>
    <mergeCell ref="C630:E630"/>
    <mergeCell ref="C606:E606"/>
    <mergeCell ref="C607:E607"/>
    <mergeCell ref="C624:E624"/>
    <mergeCell ref="C625:E625"/>
    <mergeCell ref="C626:E626"/>
    <mergeCell ref="C627:E627"/>
    <mergeCell ref="C628:E628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C543:E543"/>
    <mergeCell ref="C544:E544"/>
    <mergeCell ref="C545:E545"/>
    <mergeCell ref="C546:E546"/>
    <mergeCell ref="C547:E547"/>
    <mergeCell ref="C548:E548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:H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</mergeCells>
  <printOptions horizontalCentered="1"/>
  <pageMargins bottom="0.7480314960629921" footer="0.0" header="0.0" left="0.7086614173228347" right="0.7086614173228347" top="0.7480314960629921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rightToLeft="1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hidden="1" min="1" max="1" width="11.0"/>
    <col customWidth="1" min="2" max="2" width="3.38"/>
    <col customWidth="1" min="6" max="6" width="11.25"/>
    <col customWidth="1" min="7" max="7" width="9.13"/>
    <col customWidth="1" min="9" max="9" width="13.13"/>
    <col hidden="1" min="10" max="12" width="12.63"/>
    <col customWidth="1" min="13" max="39" width="11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>
      <c r="A2" s="1"/>
      <c r="B2" s="1"/>
      <c r="C2" s="2"/>
      <c r="D2" s="2"/>
      <c r="E2" s="2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>
      <c r="A4" s="5"/>
      <c r="B4" s="5"/>
      <c r="C4" s="5"/>
      <c r="D4" s="5"/>
      <c r="E4" s="5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ht="22.5" customHeight="1">
      <c r="A5" s="6"/>
      <c r="B5" s="6"/>
      <c r="C5" s="7" t="s">
        <v>0</v>
      </c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ht="24.75" customHeight="1">
      <c r="A6" s="8" t="s">
        <v>1</v>
      </c>
      <c r="B6" s="9" t="s">
        <v>2</v>
      </c>
      <c r="C6" s="10" t="s">
        <v>3</v>
      </c>
      <c r="D6" s="11"/>
      <c r="E6" s="12"/>
      <c r="F6" s="13" t="s">
        <v>4</v>
      </c>
      <c r="G6" s="13" t="s">
        <v>5</v>
      </c>
      <c r="H6" s="14" t="s">
        <v>6</v>
      </c>
      <c r="I6" s="15" t="s">
        <v>7</v>
      </c>
      <c r="J6" s="16" t="s">
        <v>8</v>
      </c>
      <c r="K6" s="17" t="s">
        <v>9</v>
      </c>
      <c r="L6" s="18" t="s">
        <v>10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0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hidden="1">
      <c r="A7" s="21" t="s">
        <v>11</v>
      </c>
      <c r="B7" s="22">
        <v>0.0</v>
      </c>
      <c r="C7" s="23" t="s">
        <v>12</v>
      </c>
      <c r="D7" s="24"/>
      <c r="E7" s="25"/>
      <c r="F7" s="26"/>
      <c r="G7" s="27"/>
      <c r="H7" s="28" t="s">
        <v>13</v>
      </c>
      <c r="I7" s="29" t="s">
        <v>7</v>
      </c>
      <c r="J7" s="30" t="s">
        <v>8</v>
      </c>
      <c r="K7" s="31" t="s">
        <v>9</v>
      </c>
      <c r="L7" s="32" t="s">
        <v>10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hidden="1">
      <c r="A8" s="33" t="s">
        <v>11</v>
      </c>
      <c r="B8" s="34">
        <v>0.0</v>
      </c>
      <c r="C8" s="35" t="s">
        <v>14</v>
      </c>
      <c r="D8" s="36"/>
      <c r="E8" s="37"/>
      <c r="F8" s="38"/>
      <c r="G8" s="39"/>
      <c r="H8" s="31" t="s">
        <v>15</v>
      </c>
      <c r="I8" s="40">
        <v>0.0</v>
      </c>
      <c r="J8" s="41"/>
      <c r="K8" s="42"/>
      <c r="L8" s="4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hidden="1">
      <c r="A9" s="33" t="s">
        <v>11</v>
      </c>
      <c r="B9" s="34">
        <v>0.0</v>
      </c>
      <c r="C9" s="35" t="s">
        <v>16</v>
      </c>
      <c r="D9" s="36"/>
      <c r="E9" s="37"/>
      <c r="F9" s="38"/>
      <c r="G9" s="39"/>
      <c r="H9" s="31" t="s">
        <v>17</v>
      </c>
      <c r="I9" s="40">
        <v>0.0</v>
      </c>
      <c r="J9" s="41"/>
      <c r="K9" s="42"/>
      <c r="L9" s="4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hidden="1">
      <c r="A10" s="33" t="s">
        <v>11</v>
      </c>
      <c r="B10" s="34">
        <v>0.0</v>
      </c>
      <c r="C10" s="35" t="s">
        <v>18</v>
      </c>
      <c r="D10" s="36"/>
      <c r="E10" s="37"/>
      <c r="F10" s="38"/>
      <c r="G10" s="39"/>
      <c r="H10" s="42"/>
      <c r="I10" s="40">
        <v>0.0</v>
      </c>
      <c r="J10" s="41"/>
      <c r="K10" s="42"/>
      <c r="L10" s="4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hidden="1">
      <c r="A11" s="33" t="s">
        <v>11</v>
      </c>
      <c r="B11" s="34">
        <v>0.0</v>
      </c>
      <c r="C11" s="35" t="s">
        <v>19</v>
      </c>
      <c r="D11" s="36"/>
      <c r="E11" s="37"/>
      <c r="F11" s="38"/>
      <c r="G11" s="39"/>
      <c r="H11" s="31" t="s">
        <v>20</v>
      </c>
      <c r="I11" s="40">
        <v>0.0</v>
      </c>
      <c r="J11" s="41"/>
      <c r="K11" s="42"/>
      <c r="L11" s="4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hidden="1">
      <c r="A12" s="33" t="s">
        <v>11</v>
      </c>
      <c r="B12" s="34">
        <v>0.0</v>
      </c>
      <c r="C12" s="35" t="s">
        <v>21</v>
      </c>
      <c r="D12" s="36"/>
      <c r="E12" s="37"/>
      <c r="F12" s="38"/>
      <c r="G12" s="39"/>
      <c r="H12" s="31" t="s">
        <v>22</v>
      </c>
      <c r="I12" s="40">
        <v>0.0</v>
      </c>
      <c r="J12" s="41"/>
      <c r="K12" s="42"/>
      <c r="L12" s="4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hidden="1">
      <c r="A13" s="33" t="s">
        <v>11</v>
      </c>
      <c r="B13" s="34">
        <v>0.0</v>
      </c>
      <c r="C13" s="35" t="s">
        <v>23</v>
      </c>
      <c r="D13" s="36"/>
      <c r="E13" s="37"/>
      <c r="F13" s="38"/>
      <c r="G13" s="39"/>
      <c r="H13" s="31" t="s">
        <v>24</v>
      </c>
      <c r="I13" s="40">
        <v>0.0</v>
      </c>
      <c r="J13" s="41"/>
      <c r="K13" s="42"/>
      <c r="L13" s="4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hidden="1">
      <c r="A14" s="33" t="s">
        <v>11</v>
      </c>
      <c r="B14" s="34">
        <v>0.0</v>
      </c>
      <c r="C14" s="35" t="s">
        <v>25</v>
      </c>
      <c r="D14" s="36"/>
      <c r="E14" s="37"/>
      <c r="F14" s="43" t="s">
        <v>26</v>
      </c>
      <c r="G14" s="39"/>
      <c r="H14" s="42">
        <v>270.0</v>
      </c>
      <c r="I14" s="40">
        <v>0.0</v>
      </c>
      <c r="J14" s="41"/>
      <c r="K14" s="42"/>
      <c r="L14" s="4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hidden="1">
      <c r="A15" s="33" t="s">
        <v>11</v>
      </c>
      <c r="B15" s="34">
        <v>0.0</v>
      </c>
      <c r="C15" s="35" t="s">
        <v>27</v>
      </c>
      <c r="D15" s="36"/>
      <c r="E15" s="37"/>
      <c r="F15" s="38"/>
      <c r="G15" s="39"/>
      <c r="H15" s="42">
        <v>1.0</v>
      </c>
      <c r="I15" s="40">
        <v>0.0</v>
      </c>
      <c r="J15" s="41"/>
      <c r="K15" s="42"/>
      <c r="L15" s="4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hidden="1">
      <c r="A16" s="33" t="s">
        <v>11</v>
      </c>
      <c r="B16" s="34">
        <v>0.0</v>
      </c>
      <c r="C16" s="35" t="s">
        <v>28</v>
      </c>
      <c r="D16" s="36"/>
      <c r="E16" s="37"/>
      <c r="F16" s="38"/>
      <c r="G16" s="39"/>
      <c r="H16" s="31" t="s">
        <v>29</v>
      </c>
      <c r="I16" s="40">
        <v>0.0</v>
      </c>
      <c r="J16" s="41"/>
      <c r="K16" s="42"/>
      <c r="L16" s="4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hidden="1">
      <c r="A17" s="33" t="s">
        <v>11</v>
      </c>
      <c r="B17" s="34">
        <v>0.0</v>
      </c>
      <c r="C17" s="35" t="s">
        <v>30</v>
      </c>
      <c r="D17" s="36"/>
      <c r="E17" s="37"/>
      <c r="F17" s="38"/>
      <c r="G17" s="39"/>
      <c r="H17" s="44">
        <f>IF(H14&gt;=280,1,(H14+30)/365)</f>
        <v>0.8219178082</v>
      </c>
      <c r="I17" s="40">
        <v>0.0</v>
      </c>
      <c r="J17" s="41"/>
      <c r="K17" s="42"/>
      <c r="L17" s="4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hidden="1">
      <c r="A18" s="33" t="s">
        <v>11</v>
      </c>
      <c r="B18" s="34">
        <v>0.0</v>
      </c>
      <c r="C18" s="35" t="s">
        <v>31</v>
      </c>
      <c r="D18" s="36"/>
      <c r="E18" s="37"/>
      <c r="F18" s="38"/>
      <c r="G18" s="39"/>
      <c r="H18" s="31" t="s">
        <v>32</v>
      </c>
      <c r="I18" s="40">
        <v>0.0</v>
      </c>
      <c r="J18" s="41"/>
      <c r="K18" s="42"/>
      <c r="L18" s="4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hidden="1">
      <c r="A19" s="33" t="s">
        <v>11</v>
      </c>
      <c r="B19" s="34">
        <v>0.0</v>
      </c>
      <c r="C19" s="35" t="s">
        <v>33</v>
      </c>
      <c r="D19" s="36"/>
      <c r="E19" s="37"/>
      <c r="F19" s="38"/>
      <c r="G19" s="39"/>
      <c r="H19" s="31" t="s">
        <v>34</v>
      </c>
      <c r="I19" s="40">
        <v>0.0</v>
      </c>
      <c r="J19" s="41"/>
      <c r="K19" s="42"/>
      <c r="L19" s="4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hidden="1">
      <c r="A20" s="33" t="s">
        <v>11</v>
      </c>
      <c r="B20" s="34">
        <v>0.0</v>
      </c>
      <c r="C20" s="35" t="s">
        <v>35</v>
      </c>
      <c r="D20" s="36"/>
      <c r="E20" s="37"/>
      <c r="F20" s="38"/>
      <c r="G20" s="39"/>
      <c r="H20" s="45" t="s">
        <v>36</v>
      </c>
      <c r="I20" s="40">
        <v>0.0</v>
      </c>
      <c r="J20" s="46"/>
      <c r="K20" s="47"/>
      <c r="L20" s="4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ht="15.75" hidden="1" customHeight="1">
      <c r="A21" s="33" t="s">
        <v>11</v>
      </c>
      <c r="B21" s="34">
        <v>0.0</v>
      </c>
      <c r="C21" s="35" t="s">
        <v>37</v>
      </c>
      <c r="D21" s="36"/>
      <c r="E21" s="37"/>
      <c r="F21" s="38"/>
      <c r="G21" s="39"/>
      <c r="H21" s="42"/>
      <c r="I21" s="40">
        <v>0.0</v>
      </c>
      <c r="J21" s="41"/>
      <c r="K21" s="42"/>
      <c r="L21" s="4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ht="15.75" hidden="1" customHeight="1">
      <c r="A22" s="33" t="s">
        <v>11</v>
      </c>
      <c r="B22" s="34">
        <v>0.0</v>
      </c>
      <c r="C22" s="35" t="s">
        <v>38</v>
      </c>
      <c r="D22" s="36"/>
      <c r="E22" s="37"/>
      <c r="F22" s="38"/>
      <c r="G22" s="39"/>
      <c r="H22" s="42"/>
      <c r="I22" s="40">
        <v>0.0</v>
      </c>
      <c r="J22" s="41"/>
      <c r="K22" s="42"/>
      <c r="L22" s="4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ht="15.75" hidden="1" customHeight="1">
      <c r="A23" s="33" t="s">
        <v>11</v>
      </c>
      <c r="B23" s="34">
        <v>0.0</v>
      </c>
      <c r="C23" s="35" t="s">
        <v>39</v>
      </c>
      <c r="D23" s="36"/>
      <c r="E23" s="37"/>
      <c r="F23" s="38"/>
      <c r="G23" s="39"/>
      <c r="H23" s="42" t="b">
        <v>1</v>
      </c>
      <c r="I23" s="40">
        <v>0.0</v>
      </c>
      <c r="J23" s="41"/>
      <c r="K23" s="42"/>
      <c r="L23" s="4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ht="15.75" hidden="1" customHeight="1">
      <c r="A24" s="33" t="s">
        <v>11</v>
      </c>
      <c r="B24" s="34">
        <v>0.0</v>
      </c>
      <c r="C24" s="48" t="s">
        <v>40</v>
      </c>
      <c r="D24" s="36"/>
      <c r="E24" s="37"/>
      <c r="F24" s="38"/>
      <c r="G24" s="39"/>
      <c r="H24" s="42">
        <v>1.0</v>
      </c>
      <c r="I24" s="40">
        <v>1.0</v>
      </c>
      <c r="J24" s="41">
        <v>1.0</v>
      </c>
      <c r="K24" s="42">
        <v>1.0</v>
      </c>
      <c r="L24" s="40">
        <v>1.0</v>
      </c>
      <c r="M24" s="1">
        <v>0.0</v>
      </c>
      <c r="N24" s="1">
        <v>0.0</v>
      </c>
      <c r="O24" s="1">
        <v>0.0</v>
      </c>
      <c r="P24" s="1">
        <v>0.0</v>
      </c>
      <c r="Q24" s="1">
        <v>0.0</v>
      </c>
      <c r="R24" s="1">
        <v>0.0</v>
      </c>
      <c r="S24" s="1">
        <v>0.0</v>
      </c>
      <c r="T24" s="1">
        <v>0.0</v>
      </c>
      <c r="U24" s="1">
        <v>0.0</v>
      </c>
      <c r="V24" s="1">
        <v>0.0</v>
      </c>
      <c r="W24" s="1">
        <v>0.0</v>
      </c>
      <c r="X24" s="1">
        <v>0.0</v>
      </c>
      <c r="Y24" s="1">
        <v>0.0</v>
      </c>
      <c r="Z24" s="1">
        <v>0.0</v>
      </c>
      <c r="AA24" s="1">
        <v>0.0</v>
      </c>
      <c r="AB24" s="1">
        <v>0.0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ht="15.75" hidden="1" customHeight="1">
      <c r="A25" s="33" t="s">
        <v>11</v>
      </c>
      <c r="B25" s="34">
        <v>0.0</v>
      </c>
      <c r="C25" s="49" t="s">
        <v>41</v>
      </c>
      <c r="D25" s="50"/>
      <c r="E25" s="51"/>
      <c r="F25" s="52"/>
      <c r="G25" s="53"/>
      <c r="H25" s="54"/>
      <c r="I25" s="55">
        <v>0.0</v>
      </c>
      <c r="J25" s="41"/>
      <c r="K25" s="42"/>
      <c r="L25" s="4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ht="15.75" hidden="1" customHeight="1">
      <c r="A26" s="33" t="s">
        <v>42</v>
      </c>
      <c r="B26" s="34">
        <v>0.0</v>
      </c>
      <c r="C26" s="56" t="s">
        <v>43</v>
      </c>
      <c r="D26" s="24"/>
      <c r="E26" s="25"/>
      <c r="F26" s="57"/>
      <c r="G26" s="58"/>
      <c r="H26" s="59"/>
      <c r="I26" s="60"/>
      <c r="J26" s="61"/>
      <c r="K26" s="62"/>
      <c r="L26" s="63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ht="15.75" hidden="1" customHeight="1">
      <c r="A27" s="33" t="s">
        <v>42</v>
      </c>
      <c r="B27" s="34">
        <v>0.0</v>
      </c>
      <c r="C27" s="64" t="s">
        <v>44</v>
      </c>
      <c r="D27" s="36"/>
      <c r="E27" s="37"/>
      <c r="F27" s="65"/>
      <c r="G27" s="66"/>
      <c r="H27" s="62"/>
      <c r="I27" s="67"/>
      <c r="J27" s="61"/>
      <c r="K27" s="62"/>
      <c r="L27" s="63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ht="15.75" customHeight="1">
      <c r="A28" s="33" t="s">
        <v>42</v>
      </c>
      <c r="B28" s="34">
        <f t="array" ref="B28">SUM(H28:I28*$H$24:$I$24)</f>
        <v>80008</v>
      </c>
      <c r="C28" s="64" t="s">
        <v>45</v>
      </c>
      <c r="D28" s="36"/>
      <c r="E28" s="37"/>
      <c r="F28" s="68" t="s">
        <v>46</v>
      </c>
      <c r="G28" s="66">
        <v>10000.0</v>
      </c>
      <c r="H28" s="62">
        <v>8.0</v>
      </c>
      <c r="I28" s="67">
        <f>G28*H28</f>
        <v>80000</v>
      </c>
      <c r="J28" s="61"/>
      <c r="K28" s="62"/>
      <c r="L28" s="63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ht="15.75" hidden="1" customHeight="1">
      <c r="A29" s="33" t="s">
        <v>42</v>
      </c>
      <c r="B29" s="34">
        <v>0.0</v>
      </c>
      <c r="C29" s="64" t="s">
        <v>47</v>
      </c>
      <c r="D29" s="36"/>
      <c r="E29" s="37"/>
      <c r="F29" s="65"/>
      <c r="G29" s="66"/>
      <c r="H29" s="65"/>
      <c r="I29" s="67"/>
      <c r="J29" s="70"/>
      <c r="K29" s="65"/>
      <c r="L29" s="63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ht="15.75" hidden="1" customHeight="1">
      <c r="A30" s="33" t="s">
        <v>42</v>
      </c>
      <c r="B30" s="34">
        <v>0.0</v>
      </c>
      <c r="C30" s="64" t="s">
        <v>48</v>
      </c>
      <c r="D30" s="36"/>
      <c r="E30" s="37"/>
      <c r="F30" s="65"/>
      <c r="G30" s="66"/>
      <c r="H30" s="62"/>
      <c r="I30" s="67"/>
      <c r="J30" s="61"/>
      <c r="K30" s="62"/>
      <c r="L30" s="63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ht="15.75" hidden="1" customHeight="1">
      <c r="A31" s="33" t="s">
        <v>42</v>
      </c>
      <c r="B31" s="34">
        <v>0.0</v>
      </c>
      <c r="C31" s="64" t="s">
        <v>49</v>
      </c>
      <c r="D31" s="36"/>
      <c r="E31" s="37"/>
      <c r="F31" s="65"/>
      <c r="G31" s="66"/>
      <c r="H31" s="62"/>
      <c r="I31" s="67"/>
      <c r="J31" s="61"/>
      <c r="K31" s="62"/>
      <c r="L31" s="63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ht="15.75" hidden="1" customHeight="1">
      <c r="A32" s="33" t="s">
        <v>42</v>
      </c>
      <c r="B32" s="34">
        <f t="array" ref="B32">SUM(H32:I32*$H$24:$I$24)</f>
        <v>0</v>
      </c>
      <c r="C32" s="64" t="s">
        <v>50</v>
      </c>
      <c r="D32" s="36"/>
      <c r="E32" s="37"/>
      <c r="F32" s="65"/>
      <c r="G32" s="66"/>
      <c r="H32" s="62"/>
      <c r="I32" s="67">
        <f>G32*H32</f>
        <v>0</v>
      </c>
      <c r="J32" s="61"/>
      <c r="K32" s="62"/>
      <c r="L32" s="63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ht="15.75" hidden="1" customHeight="1">
      <c r="A33" s="33" t="s">
        <v>42</v>
      </c>
      <c r="B33" s="34">
        <v>0.0</v>
      </c>
      <c r="C33" s="64" t="s">
        <v>51</v>
      </c>
      <c r="D33" s="36"/>
      <c r="E33" s="37"/>
      <c r="F33" s="65"/>
      <c r="G33" s="66"/>
      <c r="H33" s="62"/>
      <c r="I33" s="67"/>
      <c r="J33" s="70"/>
      <c r="K33" s="65"/>
      <c r="L33" s="63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ht="15.75" hidden="1" customHeight="1">
      <c r="A34" s="33" t="s">
        <v>42</v>
      </c>
      <c r="B34" s="34">
        <v>0.0</v>
      </c>
      <c r="C34" s="64" t="s">
        <v>52</v>
      </c>
      <c r="D34" s="36"/>
      <c r="E34" s="37"/>
      <c r="F34" s="65"/>
      <c r="G34" s="66"/>
      <c r="H34" s="62"/>
      <c r="I34" s="67"/>
      <c r="J34" s="61"/>
      <c r="K34" s="62"/>
      <c r="L34" s="63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ht="15.75" hidden="1" customHeight="1">
      <c r="A35" s="33" t="s">
        <v>42</v>
      </c>
      <c r="B35" s="34">
        <v>0.0</v>
      </c>
      <c r="C35" s="64" t="s">
        <v>53</v>
      </c>
      <c r="D35" s="36"/>
      <c r="E35" s="37"/>
      <c r="F35" s="65"/>
      <c r="G35" s="66"/>
      <c r="H35" s="62"/>
      <c r="I35" s="67"/>
      <c r="J35" s="61"/>
      <c r="K35" s="62"/>
      <c r="L35" s="63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ht="15.75" hidden="1" customHeight="1">
      <c r="A36" s="33" t="s">
        <v>42</v>
      </c>
      <c r="B36" s="34">
        <f t="array" ref="B36">SUM(H36:I36*$H$24:$I$24)</f>
        <v>0</v>
      </c>
      <c r="C36" s="64" t="s">
        <v>54</v>
      </c>
      <c r="D36" s="36"/>
      <c r="E36" s="37"/>
      <c r="F36" s="65"/>
      <c r="G36" s="66"/>
      <c r="H36" s="62"/>
      <c r="I36" s="67">
        <f>G36*H36</f>
        <v>0</v>
      </c>
      <c r="J36" s="61"/>
      <c r="K36" s="62"/>
      <c r="L36" s="63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ht="15.75" hidden="1" customHeight="1">
      <c r="A37" s="33" t="s">
        <v>42</v>
      </c>
      <c r="B37" s="34">
        <v>0.0</v>
      </c>
      <c r="C37" s="64" t="s">
        <v>55</v>
      </c>
      <c r="D37" s="36"/>
      <c r="E37" s="37"/>
      <c r="F37" s="65"/>
      <c r="G37" s="66"/>
      <c r="H37" s="65"/>
      <c r="I37" s="67"/>
      <c r="J37" s="70"/>
      <c r="K37" s="65"/>
      <c r="L37" s="63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ht="15.75" hidden="1" customHeight="1">
      <c r="A38" s="33" t="s">
        <v>42</v>
      </c>
      <c r="B38" s="34">
        <v>0.0</v>
      </c>
      <c r="C38" s="71" t="s">
        <v>56</v>
      </c>
      <c r="D38" s="36"/>
      <c r="E38" s="37"/>
      <c r="F38" s="72"/>
      <c r="G38" s="73"/>
      <c r="H38" s="74">
        <f>SUM(H36,H32,H28)*H24</f>
        <v>8</v>
      </c>
      <c r="I38" s="75"/>
      <c r="J38" s="76"/>
      <c r="K38" s="77"/>
      <c r="L38" s="78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ht="26.25" customHeight="1">
      <c r="A39" s="79">
        <v>9999.0</v>
      </c>
      <c r="B39" s="34">
        <v>1.0</v>
      </c>
      <c r="C39" s="80" t="s">
        <v>57</v>
      </c>
      <c r="D39" s="50"/>
      <c r="E39" s="51"/>
      <c r="F39" s="81"/>
      <c r="G39" s="82"/>
      <c r="H39" s="83">
        <f>SUM(H36*H35,H32*H31,H28*H27)*H24</f>
        <v>0</v>
      </c>
      <c r="I39" s="84">
        <f>SUM(I28,I32,I36)</f>
        <v>80000</v>
      </c>
      <c r="J39" s="76"/>
      <c r="K39" s="77"/>
      <c r="L39" s="78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ht="15.75" hidden="1" customHeight="1">
      <c r="A40" s="33" t="s">
        <v>58</v>
      </c>
      <c r="B40" s="34">
        <v>0.0</v>
      </c>
      <c r="C40" s="85"/>
      <c r="D40" s="24"/>
      <c r="E40" s="25"/>
      <c r="F40" s="86"/>
      <c r="G40" s="58"/>
      <c r="H40" s="57"/>
      <c r="I40" s="60"/>
      <c r="J40" s="70"/>
      <c r="K40" s="65"/>
      <c r="L40" s="63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ht="15.75" hidden="1" customHeight="1">
      <c r="A41" s="33" t="s">
        <v>58</v>
      </c>
      <c r="B41" s="34">
        <v>0.0</v>
      </c>
      <c r="C41" s="87" t="s">
        <v>59</v>
      </c>
      <c r="D41" s="36"/>
      <c r="E41" s="37"/>
      <c r="F41" s="88" t="s">
        <v>60</v>
      </c>
      <c r="G41" s="66"/>
      <c r="H41" s="65">
        <v>2.0</v>
      </c>
      <c r="I41" s="67"/>
      <c r="J41" s="70"/>
      <c r="K41" s="65"/>
      <c r="L41" s="63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ht="15.75" customHeight="1">
      <c r="A42" s="33" t="s">
        <v>58</v>
      </c>
      <c r="B42" s="34">
        <f t="array" ref="B42">SUM(H42:I42*$H$24:$I$24)</f>
        <v>5616</v>
      </c>
      <c r="C42" s="87" t="s">
        <v>61</v>
      </c>
      <c r="D42" s="36"/>
      <c r="E42" s="37"/>
      <c r="F42" s="88" t="s">
        <v>62</v>
      </c>
      <c r="G42" s="66">
        <v>350.0</v>
      </c>
      <c r="H42" s="65">
        <f>H41*H28*H$24</f>
        <v>16</v>
      </c>
      <c r="I42" s="67">
        <f>G42*H42</f>
        <v>5600</v>
      </c>
      <c r="J42" s="70"/>
      <c r="K42" s="65"/>
      <c r="L42" s="63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ht="15.75" hidden="1" customHeight="1">
      <c r="A43" s="33" t="s">
        <v>58</v>
      </c>
      <c r="B43" s="34">
        <v>0.0</v>
      </c>
      <c r="C43" s="87" t="s">
        <v>63</v>
      </c>
      <c r="D43" s="36"/>
      <c r="E43" s="37"/>
      <c r="F43" s="88" t="s">
        <v>62</v>
      </c>
      <c r="G43" s="66"/>
      <c r="H43" s="89">
        <f>$G43*H41*H28*H$24</f>
        <v>0</v>
      </c>
      <c r="I43" s="67"/>
      <c r="J43" s="70"/>
      <c r="K43" s="65"/>
      <c r="L43" s="63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ht="15.75" hidden="1" customHeight="1">
      <c r="A44" s="33" t="s">
        <v>58</v>
      </c>
      <c r="B44" s="34">
        <v>0.0</v>
      </c>
      <c r="C44" s="87" t="s">
        <v>64</v>
      </c>
      <c r="D44" s="36"/>
      <c r="E44" s="37"/>
      <c r="F44" s="88" t="s">
        <v>60</v>
      </c>
      <c r="G44" s="66"/>
      <c r="H44" s="65"/>
      <c r="I44" s="67"/>
      <c r="J44" s="70"/>
      <c r="K44" s="65"/>
      <c r="L44" s="63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ht="15.75" hidden="1" customHeight="1">
      <c r="A45" s="33" t="s">
        <v>58</v>
      </c>
      <c r="B45" s="34">
        <f t="array" ref="B45">SUM(H45:I45*$H$24:$I$24)</f>
        <v>0</v>
      </c>
      <c r="C45" s="87" t="s">
        <v>65</v>
      </c>
      <c r="D45" s="36"/>
      <c r="E45" s="37"/>
      <c r="F45" s="88" t="s">
        <v>62</v>
      </c>
      <c r="G45" s="66">
        <v>310.0</v>
      </c>
      <c r="H45" s="65">
        <f>H44*H32*H$24</f>
        <v>0</v>
      </c>
      <c r="I45" s="67">
        <f>G45*H45</f>
        <v>0</v>
      </c>
      <c r="J45" s="70"/>
      <c r="K45" s="65"/>
      <c r="L45" s="63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ht="15.75" hidden="1" customHeight="1">
      <c r="A46" s="33" t="s">
        <v>58</v>
      </c>
      <c r="B46" s="34">
        <v>0.0</v>
      </c>
      <c r="C46" s="87" t="s">
        <v>66</v>
      </c>
      <c r="D46" s="36"/>
      <c r="E46" s="37"/>
      <c r="F46" s="88" t="s">
        <v>62</v>
      </c>
      <c r="G46" s="66"/>
      <c r="H46" s="65">
        <f>$G46*H44*H32*H$24</f>
        <v>0</v>
      </c>
      <c r="I46" s="67"/>
      <c r="J46" s="70"/>
      <c r="K46" s="65"/>
      <c r="L46" s="63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ht="15.75" hidden="1" customHeight="1">
      <c r="A47" s="33" t="s">
        <v>58</v>
      </c>
      <c r="B47" s="34">
        <v>0.0</v>
      </c>
      <c r="C47" s="87" t="s">
        <v>67</v>
      </c>
      <c r="D47" s="36"/>
      <c r="E47" s="37"/>
      <c r="F47" s="88" t="s">
        <v>60</v>
      </c>
      <c r="G47" s="66"/>
      <c r="H47" s="65"/>
      <c r="I47" s="67"/>
      <c r="J47" s="70"/>
      <c r="K47" s="65"/>
      <c r="L47" s="63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ht="15.75" hidden="1" customHeight="1">
      <c r="A48" s="33" t="s">
        <v>58</v>
      </c>
      <c r="B48" s="34">
        <f t="array" ref="B48">SUM(H48:I48*$H$24:$I$24)</f>
        <v>0</v>
      </c>
      <c r="C48" s="87" t="s">
        <v>68</v>
      </c>
      <c r="D48" s="36"/>
      <c r="E48" s="37"/>
      <c r="F48" s="88" t="s">
        <v>62</v>
      </c>
      <c r="G48" s="66">
        <v>310.0</v>
      </c>
      <c r="H48" s="65">
        <f>H47*H36*H$24</f>
        <v>0</v>
      </c>
      <c r="I48" s="67">
        <f>G48*H48</f>
        <v>0</v>
      </c>
      <c r="J48" s="70"/>
      <c r="K48" s="65"/>
      <c r="L48" s="63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ht="15.75" hidden="1" customHeight="1">
      <c r="A49" s="33" t="s">
        <v>58</v>
      </c>
      <c r="B49" s="34">
        <v>0.0</v>
      </c>
      <c r="C49" s="87" t="s">
        <v>69</v>
      </c>
      <c r="D49" s="36"/>
      <c r="E49" s="37"/>
      <c r="F49" s="88" t="s">
        <v>62</v>
      </c>
      <c r="G49" s="66"/>
      <c r="H49" s="65">
        <f>$G49*H47*H36*H$24</f>
        <v>0</v>
      </c>
      <c r="I49" s="67"/>
      <c r="J49" s="70"/>
      <c r="K49" s="65"/>
      <c r="L49" s="63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ht="15.75" hidden="1" customHeight="1">
      <c r="A50" s="33" t="s">
        <v>58</v>
      </c>
      <c r="B50" s="34">
        <v>0.0</v>
      </c>
      <c r="C50" s="87" t="s">
        <v>70</v>
      </c>
      <c r="D50" s="36"/>
      <c r="E50" s="37"/>
      <c r="F50" s="88" t="s">
        <v>60</v>
      </c>
      <c r="G50" s="66"/>
      <c r="H50" s="65"/>
      <c r="I50" s="67"/>
      <c r="J50" s="70"/>
      <c r="K50" s="65"/>
      <c r="L50" s="63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ht="15.75" hidden="1" customHeight="1">
      <c r="A51" s="33" t="s">
        <v>58</v>
      </c>
      <c r="B51" s="34">
        <f t="array" ref="B51">SUM(H51:I51*$H$24:$I$24)</f>
        <v>0</v>
      </c>
      <c r="C51" s="87" t="s">
        <v>71</v>
      </c>
      <c r="D51" s="36"/>
      <c r="E51" s="37"/>
      <c r="F51" s="88" t="s">
        <v>62</v>
      </c>
      <c r="G51" s="66">
        <v>310.0</v>
      </c>
      <c r="H51" s="65">
        <f>H50*H28*H$24</f>
        <v>0</v>
      </c>
      <c r="I51" s="67">
        <f>G51*H51</f>
        <v>0</v>
      </c>
      <c r="J51" s="70"/>
      <c r="K51" s="65"/>
      <c r="L51" s="63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ht="15.75" hidden="1" customHeight="1">
      <c r="A52" s="33" t="s">
        <v>58</v>
      </c>
      <c r="B52" s="34">
        <v>0.0</v>
      </c>
      <c r="C52" s="87" t="s">
        <v>72</v>
      </c>
      <c r="D52" s="36"/>
      <c r="E52" s="37"/>
      <c r="F52" s="88" t="s">
        <v>62</v>
      </c>
      <c r="G52" s="66"/>
      <c r="H52" s="65">
        <f>$G52*H50*H28*H$24</f>
        <v>0</v>
      </c>
      <c r="I52" s="67"/>
      <c r="J52" s="70"/>
      <c r="K52" s="65"/>
      <c r="L52" s="63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ht="15.75" hidden="1" customHeight="1">
      <c r="A53" s="33" t="s">
        <v>58</v>
      </c>
      <c r="B53" s="34">
        <v>0.0</v>
      </c>
      <c r="C53" s="87" t="s">
        <v>73</v>
      </c>
      <c r="D53" s="36"/>
      <c r="E53" s="37"/>
      <c r="F53" s="88" t="s">
        <v>60</v>
      </c>
      <c r="G53" s="66"/>
      <c r="H53" s="65"/>
      <c r="I53" s="67"/>
      <c r="J53" s="70"/>
      <c r="K53" s="65"/>
      <c r="L53" s="63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ht="15.75" hidden="1" customHeight="1">
      <c r="A54" s="33" t="s">
        <v>58</v>
      </c>
      <c r="B54" s="34">
        <f t="array" ref="B54">SUM(H54:I54*$H$24:$I$24)</f>
        <v>0</v>
      </c>
      <c r="C54" s="87" t="s">
        <v>74</v>
      </c>
      <c r="D54" s="36"/>
      <c r="E54" s="37"/>
      <c r="F54" s="88" t="s">
        <v>62</v>
      </c>
      <c r="G54" s="66">
        <v>310.0</v>
      </c>
      <c r="H54" s="65">
        <f>H53*H32*H$24</f>
        <v>0</v>
      </c>
      <c r="I54" s="67">
        <f>G54*H54</f>
        <v>0</v>
      </c>
      <c r="J54" s="70"/>
      <c r="K54" s="65"/>
      <c r="L54" s="63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ht="15.75" hidden="1" customHeight="1">
      <c r="A55" s="33" t="s">
        <v>58</v>
      </c>
      <c r="B55" s="34">
        <v>0.0</v>
      </c>
      <c r="C55" s="87" t="s">
        <v>75</v>
      </c>
      <c r="D55" s="36"/>
      <c r="E55" s="37"/>
      <c r="F55" s="88" t="s">
        <v>62</v>
      </c>
      <c r="G55" s="66"/>
      <c r="H55" s="65">
        <f>$G55*H53*H32*H$24</f>
        <v>0</v>
      </c>
      <c r="I55" s="67"/>
      <c r="J55" s="70"/>
      <c r="K55" s="65"/>
      <c r="L55" s="63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ht="15.75" hidden="1" customHeight="1">
      <c r="A56" s="33" t="s">
        <v>58</v>
      </c>
      <c r="B56" s="34">
        <v>0.0</v>
      </c>
      <c r="C56" s="87" t="s">
        <v>76</v>
      </c>
      <c r="D56" s="36"/>
      <c r="E56" s="37"/>
      <c r="F56" s="88" t="s">
        <v>60</v>
      </c>
      <c r="G56" s="66"/>
      <c r="H56" s="65"/>
      <c r="I56" s="67"/>
      <c r="J56" s="70"/>
      <c r="K56" s="65"/>
      <c r="L56" s="63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ht="15.75" hidden="1" customHeight="1">
      <c r="A57" s="33" t="s">
        <v>58</v>
      </c>
      <c r="B57" s="34">
        <f t="array" ref="B57">SUM(H57:I57*$H$24:$I$24)</f>
        <v>0</v>
      </c>
      <c r="C57" s="87" t="s">
        <v>77</v>
      </c>
      <c r="D57" s="36"/>
      <c r="E57" s="37"/>
      <c r="F57" s="88" t="s">
        <v>62</v>
      </c>
      <c r="G57" s="66">
        <v>310.0</v>
      </c>
      <c r="H57" s="65">
        <f>H56*H36*H$24</f>
        <v>0</v>
      </c>
      <c r="I57" s="67">
        <f>G57*H57</f>
        <v>0</v>
      </c>
      <c r="J57" s="70"/>
      <c r="K57" s="65"/>
      <c r="L57" s="63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ht="15.75" hidden="1" customHeight="1">
      <c r="A58" s="33" t="s">
        <v>58</v>
      </c>
      <c r="B58" s="34">
        <v>0.0</v>
      </c>
      <c r="C58" s="87" t="s">
        <v>78</v>
      </c>
      <c r="D58" s="36"/>
      <c r="E58" s="37"/>
      <c r="F58" s="88" t="s">
        <v>62</v>
      </c>
      <c r="G58" s="66"/>
      <c r="H58" s="65">
        <f>$G58*H56*H36*H$24</f>
        <v>0</v>
      </c>
      <c r="I58" s="67"/>
      <c r="J58" s="70"/>
      <c r="K58" s="65"/>
      <c r="L58" s="63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ht="15.75" hidden="1" customHeight="1">
      <c r="A59" s="33" t="s">
        <v>58</v>
      </c>
      <c r="B59" s="34">
        <v>0.0</v>
      </c>
      <c r="C59" s="87" t="s">
        <v>79</v>
      </c>
      <c r="D59" s="36"/>
      <c r="E59" s="37"/>
      <c r="F59" s="88" t="s">
        <v>60</v>
      </c>
      <c r="G59" s="66"/>
      <c r="H59" s="65"/>
      <c r="I59" s="67"/>
      <c r="J59" s="70"/>
      <c r="K59" s="65"/>
      <c r="L59" s="63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ht="15.75" hidden="1" customHeight="1">
      <c r="A60" s="33" t="s">
        <v>58</v>
      </c>
      <c r="B60" s="34">
        <f t="array" ref="B60">SUM(H60:I60*$H$24:$I$24)</f>
        <v>0</v>
      </c>
      <c r="C60" s="87" t="s">
        <v>80</v>
      </c>
      <c r="D60" s="36"/>
      <c r="E60" s="37"/>
      <c r="F60" s="88" t="s">
        <v>62</v>
      </c>
      <c r="G60" s="66">
        <v>310.0</v>
      </c>
      <c r="H60" s="65">
        <f>H59*H28*H$24</f>
        <v>0</v>
      </c>
      <c r="I60" s="67">
        <f>G60*H60</f>
        <v>0</v>
      </c>
      <c r="J60" s="70"/>
      <c r="K60" s="65"/>
      <c r="L60" s="63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ht="15.75" hidden="1" customHeight="1">
      <c r="A61" s="33" t="s">
        <v>58</v>
      </c>
      <c r="B61" s="34">
        <v>0.0</v>
      </c>
      <c r="C61" s="87" t="s">
        <v>81</v>
      </c>
      <c r="D61" s="36"/>
      <c r="E61" s="37"/>
      <c r="F61" s="88" t="s">
        <v>62</v>
      </c>
      <c r="G61" s="66"/>
      <c r="H61" s="65">
        <f>$G61*H59*H28*H$24</f>
        <v>0</v>
      </c>
      <c r="I61" s="67"/>
      <c r="J61" s="70"/>
      <c r="K61" s="65"/>
      <c r="L61" s="63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ht="15.75" hidden="1" customHeight="1">
      <c r="A62" s="33" t="s">
        <v>58</v>
      </c>
      <c r="B62" s="34">
        <v>0.0</v>
      </c>
      <c r="C62" s="87" t="s">
        <v>82</v>
      </c>
      <c r="D62" s="36"/>
      <c r="E62" s="37"/>
      <c r="F62" s="88" t="s">
        <v>60</v>
      </c>
      <c r="G62" s="66"/>
      <c r="H62" s="65"/>
      <c r="I62" s="67"/>
      <c r="J62" s="70"/>
      <c r="K62" s="65"/>
      <c r="L62" s="63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ht="15.75" hidden="1" customHeight="1">
      <c r="A63" s="33" t="s">
        <v>58</v>
      </c>
      <c r="B63" s="34">
        <f t="array" ref="B63">SUM(H63:I63*$H$24:$I$24)</f>
        <v>0</v>
      </c>
      <c r="C63" s="87" t="s">
        <v>83</v>
      </c>
      <c r="D63" s="36"/>
      <c r="E63" s="37"/>
      <c r="F63" s="88" t="s">
        <v>62</v>
      </c>
      <c r="G63" s="66">
        <v>310.0</v>
      </c>
      <c r="H63" s="65">
        <f>H62*H32*H$24</f>
        <v>0</v>
      </c>
      <c r="I63" s="67">
        <f>G63*H63</f>
        <v>0</v>
      </c>
      <c r="J63" s="70"/>
      <c r="K63" s="65"/>
      <c r="L63" s="63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ht="15.75" hidden="1" customHeight="1">
      <c r="A64" s="33" t="s">
        <v>58</v>
      </c>
      <c r="B64" s="34">
        <v>0.0</v>
      </c>
      <c r="C64" s="87" t="s">
        <v>84</v>
      </c>
      <c r="D64" s="36"/>
      <c r="E64" s="37"/>
      <c r="F64" s="88" t="s">
        <v>62</v>
      </c>
      <c r="G64" s="66"/>
      <c r="H64" s="65">
        <f>$G64*H62*H32*H$24</f>
        <v>0</v>
      </c>
      <c r="I64" s="67"/>
      <c r="J64" s="70"/>
      <c r="K64" s="65"/>
      <c r="L64" s="63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ht="15.75" hidden="1" customHeight="1">
      <c r="A65" s="33" t="s">
        <v>58</v>
      </c>
      <c r="B65" s="34">
        <v>0.0</v>
      </c>
      <c r="C65" s="87" t="s">
        <v>85</v>
      </c>
      <c r="D65" s="36"/>
      <c r="E65" s="37"/>
      <c r="F65" s="88" t="s">
        <v>60</v>
      </c>
      <c r="G65" s="66"/>
      <c r="H65" s="65"/>
      <c r="I65" s="67"/>
      <c r="J65" s="70"/>
      <c r="K65" s="65"/>
      <c r="L65" s="63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ht="15.75" hidden="1" customHeight="1">
      <c r="A66" s="33" t="s">
        <v>58</v>
      </c>
      <c r="B66" s="34">
        <f t="array" ref="B66">SUM(H66:I66*$H$24:$I$24)</f>
        <v>0</v>
      </c>
      <c r="C66" s="87" t="s">
        <v>86</v>
      </c>
      <c r="D66" s="36"/>
      <c r="E66" s="37"/>
      <c r="F66" s="88" t="s">
        <v>62</v>
      </c>
      <c r="G66" s="66">
        <v>310.0</v>
      </c>
      <c r="H66" s="65">
        <f>H65*H36*H$24</f>
        <v>0</v>
      </c>
      <c r="I66" s="67">
        <f>G66*H66</f>
        <v>0</v>
      </c>
      <c r="J66" s="70"/>
      <c r="K66" s="65"/>
      <c r="L66" s="63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ht="15.75" hidden="1" customHeight="1">
      <c r="A67" s="33" t="s">
        <v>58</v>
      </c>
      <c r="B67" s="34">
        <v>0.0</v>
      </c>
      <c r="C67" s="87" t="s">
        <v>87</v>
      </c>
      <c r="D67" s="36"/>
      <c r="E67" s="37"/>
      <c r="F67" s="88" t="s">
        <v>62</v>
      </c>
      <c r="G67" s="66"/>
      <c r="H67" s="65">
        <f>$G67*H65*H36*H$24</f>
        <v>0</v>
      </c>
      <c r="I67" s="67"/>
      <c r="J67" s="70"/>
      <c r="K67" s="65"/>
      <c r="L67" s="63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ht="15.75" hidden="1" customHeight="1">
      <c r="A68" s="33" t="s">
        <v>58</v>
      </c>
      <c r="B68" s="34">
        <v>0.0</v>
      </c>
      <c r="C68" s="90" t="s">
        <v>88</v>
      </c>
      <c r="D68" s="36"/>
      <c r="E68" s="37"/>
      <c r="F68" s="91"/>
      <c r="G68" s="66"/>
      <c r="H68" s="65">
        <f t="shared" ref="H68:H69" si="1">SUM(H42,H45,H48,H51,H54,H57,H60,H63,H66)</f>
        <v>16</v>
      </c>
      <c r="I68" s="67"/>
      <c r="J68" s="76"/>
      <c r="K68" s="77"/>
      <c r="L68" s="78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ht="15.75" hidden="1" customHeight="1">
      <c r="A69" s="33" t="s">
        <v>58</v>
      </c>
      <c r="B69" s="34">
        <v>0.0</v>
      </c>
      <c r="C69" s="71" t="s">
        <v>89</v>
      </c>
      <c r="D69" s="36"/>
      <c r="E69" s="37"/>
      <c r="F69" s="72"/>
      <c r="G69" s="73"/>
      <c r="H69" s="74">
        <f t="shared" si="1"/>
        <v>0</v>
      </c>
      <c r="I69" s="92">
        <f>SUM(I42,I45,I48,I51,I54,I57,I60,I63,I66)</f>
        <v>5600</v>
      </c>
      <c r="J69" s="76"/>
      <c r="K69" s="77"/>
      <c r="L69" s="78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ht="15.75" hidden="1" customHeight="1">
      <c r="A70" s="33" t="s">
        <v>58</v>
      </c>
      <c r="B70" s="34">
        <v>0.0</v>
      </c>
      <c r="C70" s="87" t="s">
        <v>90</v>
      </c>
      <c r="D70" s="36"/>
      <c r="E70" s="37"/>
      <c r="F70" s="88" t="s">
        <v>91</v>
      </c>
      <c r="G70" s="66"/>
      <c r="H70" s="65"/>
      <c r="I70" s="67"/>
      <c r="J70" s="70"/>
      <c r="K70" s="65"/>
      <c r="L70" s="63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ht="15.75" hidden="1" customHeight="1">
      <c r="A71" s="33" t="s">
        <v>58</v>
      </c>
      <c r="B71" s="34">
        <v>0.0</v>
      </c>
      <c r="C71" s="87" t="s">
        <v>92</v>
      </c>
      <c r="D71" s="36"/>
      <c r="E71" s="37"/>
      <c r="F71" s="88" t="s">
        <v>93</v>
      </c>
      <c r="G71" s="66"/>
      <c r="H71" s="65"/>
      <c r="I71" s="67"/>
      <c r="J71" s="70"/>
      <c r="K71" s="65"/>
      <c r="L71" s="63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ht="15.75" customHeight="1">
      <c r="A72" s="33" t="s">
        <v>58</v>
      </c>
      <c r="B72" s="34">
        <f t="array" ref="B72">SUM(H72:I72*$H$24:$I$24)</f>
        <v>3500</v>
      </c>
      <c r="C72" s="87" t="s">
        <v>94</v>
      </c>
      <c r="D72" s="36"/>
      <c r="E72" s="37"/>
      <c r="F72" s="88" t="s">
        <v>95</v>
      </c>
      <c r="G72" s="66">
        <v>2.5</v>
      </c>
      <c r="H72" s="65">
        <f>H38*1000/8</f>
        <v>1000</v>
      </c>
      <c r="I72" s="67">
        <f>G72*H72</f>
        <v>2500</v>
      </c>
      <c r="J72" s="70"/>
      <c r="K72" s="65"/>
      <c r="L72" s="63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ht="15.75" hidden="1" customHeight="1">
      <c r="A73" s="33" t="s">
        <v>58</v>
      </c>
      <c r="B73" s="34">
        <v>0.0</v>
      </c>
      <c r="C73" s="87" t="s">
        <v>96</v>
      </c>
      <c r="D73" s="36"/>
      <c r="E73" s="37"/>
      <c r="F73" s="88" t="s">
        <v>97</v>
      </c>
      <c r="G73" s="66"/>
      <c r="H73" s="89">
        <f>H72*H71*H$24</f>
        <v>0</v>
      </c>
      <c r="I73" s="67"/>
      <c r="J73" s="70"/>
      <c r="K73" s="65"/>
      <c r="L73" s="63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ht="15.75" hidden="1" customHeight="1">
      <c r="A74" s="33" t="s">
        <v>58</v>
      </c>
      <c r="B74" s="34">
        <v>0.0</v>
      </c>
      <c r="C74" s="87" t="s">
        <v>98</v>
      </c>
      <c r="D74" s="36"/>
      <c r="E74" s="37"/>
      <c r="F74" s="88" t="s">
        <v>91</v>
      </c>
      <c r="G74" s="66"/>
      <c r="H74" s="65"/>
      <c r="I74" s="67"/>
      <c r="J74" s="70"/>
      <c r="K74" s="65"/>
      <c r="L74" s="63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ht="15.75" hidden="1" customHeight="1">
      <c r="A75" s="33" t="s">
        <v>58</v>
      </c>
      <c r="B75" s="34">
        <v>0.0</v>
      </c>
      <c r="C75" s="87" t="s">
        <v>99</v>
      </c>
      <c r="D75" s="36"/>
      <c r="E75" s="37"/>
      <c r="F75" s="88" t="s">
        <v>93</v>
      </c>
      <c r="G75" s="66"/>
      <c r="H75" s="65"/>
      <c r="I75" s="67"/>
      <c r="J75" s="70"/>
      <c r="K75" s="65"/>
      <c r="L75" s="63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ht="15.75" customHeight="1">
      <c r="A76" s="33" t="s">
        <v>58</v>
      </c>
      <c r="B76" s="34">
        <f t="array" ref="B76">SUM(H76:I76*$H$24:$I$24)</f>
        <v>172.3076923</v>
      </c>
      <c r="C76" s="87" t="s">
        <v>100</v>
      </c>
      <c r="D76" s="36"/>
      <c r="E76" s="37"/>
      <c r="F76" s="88" t="s">
        <v>95</v>
      </c>
      <c r="G76" s="66">
        <v>13.0</v>
      </c>
      <c r="H76" s="93">
        <f>H38*1000/650</f>
        <v>12.30769231</v>
      </c>
      <c r="I76" s="67">
        <f>G76*H76</f>
        <v>160</v>
      </c>
      <c r="J76" s="70"/>
      <c r="K76" s="65"/>
      <c r="L76" s="63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ht="15.75" hidden="1" customHeight="1">
      <c r="A77" s="33" t="s">
        <v>58</v>
      </c>
      <c r="B77" s="34">
        <v>0.0</v>
      </c>
      <c r="C77" s="87" t="s">
        <v>101</v>
      </c>
      <c r="D77" s="36"/>
      <c r="E77" s="37"/>
      <c r="F77" s="88" t="s">
        <v>97</v>
      </c>
      <c r="G77" s="66"/>
      <c r="H77" s="94">
        <f>H76*H75*H$24</f>
        <v>0</v>
      </c>
      <c r="I77" s="67"/>
      <c r="J77" s="70"/>
      <c r="K77" s="65"/>
      <c r="L77" s="63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ht="15.75" hidden="1" customHeight="1">
      <c r="A78" s="33" t="s">
        <v>58</v>
      </c>
      <c r="B78" s="34">
        <v>0.0</v>
      </c>
      <c r="C78" s="87" t="s">
        <v>102</v>
      </c>
      <c r="D78" s="36"/>
      <c r="E78" s="37"/>
      <c r="F78" s="88" t="s">
        <v>91</v>
      </c>
      <c r="G78" s="66"/>
      <c r="H78" s="65"/>
      <c r="I78" s="67"/>
      <c r="J78" s="70"/>
      <c r="K78" s="65"/>
      <c r="L78" s="63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ht="15.75" hidden="1" customHeight="1">
      <c r="A79" s="33" t="s">
        <v>58</v>
      </c>
      <c r="B79" s="34">
        <v>0.0</v>
      </c>
      <c r="C79" s="87" t="s">
        <v>103</v>
      </c>
      <c r="D79" s="36"/>
      <c r="E79" s="37"/>
      <c r="F79" s="88" t="s">
        <v>93</v>
      </c>
      <c r="G79" s="66"/>
      <c r="H79" s="65"/>
      <c r="I79" s="67"/>
      <c r="J79" s="70"/>
      <c r="K79" s="65"/>
      <c r="L79" s="63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ht="15.75" hidden="1" customHeight="1">
      <c r="A80" s="33" t="s">
        <v>58</v>
      </c>
      <c r="B80" s="34">
        <f t="array" ref="B80">SUM(H80:I80*$H$24:$I$24)</f>
        <v>0</v>
      </c>
      <c r="C80" s="95"/>
      <c r="D80" s="36"/>
      <c r="E80" s="37"/>
      <c r="F80" s="88" t="s">
        <v>95</v>
      </c>
      <c r="G80" s="66"/>
      <c r="H80" s="65"/>
      <c r="I80" s="67">
        <f>G80*H80</f>
        <v>0</v>
      </c>
      <c r="J80" s="70"/>
      <c r="K80" s="65"/>
      <c r="L80" s="63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ht="15.75" hidden="1" customHeight="1">
      <c r="A81" s="33" t="s">
        <v>58</v>
      </c>
      <c r="B81" s="34">
        <v>0.0</v>
      </c>
      <c r="C81" s="87" t="s">
        <v>104</v>
      </c>
      <c r="D81" s="36"/>
      <c r="E81" s="37"/>
      <c r="F81" s="88" t="s">
        <v>97</v>
      </c>
      <c r="G81" s="66"/>
      <c r="H81" s="89">
        <f>H80*H79*H$24</f>
        <v>0</v>
      </c>
      <c r="I81" s="67"/>
      <c r="J81" s="70"/>
      <c r="K81" s="65"/>
      <c r="L81" s="63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ht="15.75" hidden="1" customHeight="1">
      <c r="A82" s="33" t="s">
        <v>58</v>
      </c>
      <c r="B82" s="34">
        <v>0.0</v>
      </c>
      <c r="C82" s="71" t="s">
        <v>105</v>
      </c>
      <c r="D82" s="36"/>
      <c r="E82" s="37"/>
      <c r="F82" s="72"/>
      <c r="G82" s="73"/>
      <c r="H82" s="74">
        <f>SUM(H73,H77,H81)</f>
        <v>0</v>
      </c>
      <c r="I82" s="92">
        <f>SUM(I72,I76,I80)</f>
        <v>2660</v>
      </c>
      <c r="J82" s="76"/>
      <c r="K82" s="77"/>
      <c r="L82" s="78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ht="15.75" hidden="1" customHeight="1">
      <c r="A83" s="33" t="s">
        <v>58</v>
      </c>
      <c r="B83" s="34">
        <v>0.0</v>
      </c>
      <c r="C83" s="87" t="s">
        <v>106</v>
      </c>
      <c r="D83" s="36"/>
      <c r="E83" s="37"/>
      <c r="F83" s="88" t="s">
        <v>91</v>
      </c>
      <c r="G83" s="66"/>
      <c r="H83" s="96" t="s">
        <v>107</v>
      </c>
      <c r="I83" s="67"/>
      <c r="J83" s="70"/>
      <c r="K83" s="65"/>
      <c r="L83" s="63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ht="15.75" hidden="1" customHeight="1">
      <c r="A84" s="33" t="s">
        <v>58</v>
      </c>
      <c r="B84" s="34">
        <v>0.0</v>
      </c>
      <c r="C84" s="87" t="s">
        <v>108</v>
      </c>
      <c r="D84" s="36"/>
      <c r="E84" s="37"/>
      <c r="F84" s="88" t="s">
        <v>93</v>
      </c>
      <c r="G84" s="66"/>
      <c r="H84" s="65">
        <v>150.0</v>
      </c>
      <c r="I84" s="67"/>
      <c r="J84" s="70"/>
      <c r="K84" s="65"/>
      <c r="L84" s="63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ht="15.75" customHeight="1">
      <c r="A85" s="33" t="s">
        <v>58</v>
      </c>
      <c r="B85" s="34">
        <f t="array" ref="B85">SUM(H85:I85*$H$24:$I$24)</f>
        <v>1208</v>
      </c>
      <c r="C85" s="87" t="s">
        <v>107</v>
      </c>
      <c r="D85" s="36"/>
      <c r="E85" s="37"/>
      <c r="F85" s="88" t="s">
        <v>46</v>
      </c>
      <c r="G85" s="66">
        <v>150.0</v>
      </c>
      <c r="H85" s="94">
        <f>H38</f>
        <v>8</v>
      </c>
      <c r="I85" s="67">
        <f>G85*H85</f>
        <v>1200</v>
      </c>
      <c r="J85" s="70"/>
      <c r="K85" s="65"/>
      <c r="L85" s="63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ht="15.75" hidden="1" customHeight="1">
      <c r="A86" s="33" t="s">
        <v>58</v>
      </c>
      <c r="B86" s="34">
        <v>0.0</v>
      </c>
      <c r="C86" s="87" t="s">
        <v>109</v>
      </c>
      <c r="D86" s="36"/>
      <c r="E86" s="37"/>
      <c r="F86" s="88" t="s">
        <v>97</v>
      </c>
      <c r="G86" s="66"/>
      <c r="H86" s="94">
        <f>H85*H84*H$24</f>
        <v>1200</v>
      </c>
      <c r="I86" s="67"/>
      <c r="J86" s="70"/>
      <c r="K86" s="65"/>
      <c r="L86" s="63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ht="15.75" hidden="1" customHeight="1">
      <c r="A87" s="33" t="s">
        <v>58</v>
      </c>
      <c r="B87" s="34">
        <v>0.0</v>
      </c>
      <c r="C87" s="87" t="s">
        <v>110</v>
      </c>
      <c r="D87" s="36"/>
      <c r="E87" s="37"/>
      <c r="F87" s="88" t="s">
        <v>91</v>
      </c>
      <c r="G87" s="66"/>
      <c r="H87" s="65"/>
      <c r="I87" s="67"/>
      <c r="J87" s="70"/>
      <c r="K87" s="65"/>
      <c r="L87" s="63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ht="15.75" hidden="1" customHeight="1">
      <c r="A88" s="33" t="s">
        <v>58</v>
      </c>
      <c r="B88" s="34">
        <v>0.0</v>
      </c>
      <c r="C88" s="87" t="s">
        <v>111</v>
      </c>
      <c r="D88" s="36"/>
      <c r="E88" s="37"/>
      <c r="F88" s="88" t="s">
        <v>93</v>
      </c>
      <c r="G88" s="66"/>
      <c r="H88" s="65"/>
      <c r="I88" s="67"/>
      <c r="J88" s="70"/>
      <c r="K88" s="65"/>
      <c r="L88" s="63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ht="15.75" hidden="1" customHeight="1">
      <c r="A89" s="33" t="s">
        <v>58</v>
      </c>
      <c r="B89" s="34">
        <f t="array" ref="B89">SUM(H89:I89*$H$24:$I$24)</f>
        <v>0</v>
      </c>
      <c r="C89" s="95"/>
      <c r="D89" s="36"/>
      <c r="E89" s="37"/>
      <c r="F89" s="91"/>
      <c r="G89" s="66"/>
      <c r="H89" s="65" t="str">
        <f>H$32</f>
        <v/>
      </c>
      <c r="I89" s="67">
        <f>G89*H89</f>
        <v>0</v>
      </c>
      <c r="J89" s="70"/>
      <c r="K89" s="65"/>
      <c r="L89" s="63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ht="15.75" hidden="1" customHeight="1">
      <c r="A90" s="33" t="s">
        <v>58</v>
      </c>
      <c r="B90" s="34">
        <v>0.0</v>
      </c>
      <c r="C90" s="87" t="s">
        <v>112</v>
      </c>
      <c r="D90" s="36"/>
      <c r="E90" s="37"/>
      <c r="F90" s="88" t="s">
        <v>97</v>
      </c>
      <c r="G90" s="66"/>
      <c r="H90" s="89">
        <f>H89*H88*H$24</f>
        <v>0</v>
      </c>
      <c r="I90" s="67"/>
      <c r="J90" s="70"/>
      <c r="K90" s="65"/>
      <c r="L90" s="63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ht="15.75" hidden="1" customHeight="1">
      <c r="A91" s="33" t="s">
        <v>58</v>
      </c>
      <c r="B91" s="34">
        <v>0.0</v>
      </c>
      <c r="C91" s="87" t="s">
        <v>113</v>
      </c>
      <c r="D91" s="36"/>
      <c r="E91" s="37"/>
      <c r="F91" s="88" t="s">
        <v>91</v>
      </c>
      <c r="G91" s="66"/>
      <c r="H91" s="65"/>
      <c r="I91" s="67"/>
      <c r="J91" s="70"/>
      <c r="K91" s="65"/>
      <c r="L91" s="63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ht="15.75" hidden="1" customHeight="1">
      <c r="A92" s="33" t="s">
        <v>58</v>
      </c>
      <c r="B92" s="34">
        <v>0.0</v>
      </c>
      <c r="C92" s="87" t="s">
        <v>114</v>
      </c>
      <c r="D92" s="36"/>
      <c r="E92" s="37"/>
      <c r="F92" s="88" t="s">
        <v>93</v>
      </c>
      <c r="G92" s="66"/>
      <c r="H92" s="65"/>
      <c r="I92" s="67"/>
      <c r="J92" s="70"/>
      <c r="K92" s="65"/>
      <c r="L92" s="63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ht="15.75" hidden="1" customHeight="1">
      <c r="A93" s="33" t="s">
        <v>58</v>
      </c>
      <c r="B93" s="34">
        <f t="array" ref="B93">SUM(H93:I93*$H$24:$I$24)</f>
        <v>0</v>
      </c>
      <c r="C93" s="95"/>
      <c r="D93" s="36"/>
      <c r="E93" s="37"/>
      <c r="F93" s="91"/>
      <c r="G93" s="66"/>
      <c r="H93" s="65" t="str">
        <f>H$36</f>
        <v/>
      </c>
      <c r="I93" s="67">
        <f>G93*H93</f>
        <v>0</v>
      </c>
      <c r="J93" s="70"/>
      <c r="K93" s="65"/>
      <c r="L93" s="63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ht="15.75" hidden="1" customHeight="1">
      <c r="A94" s="33" t="s">
        <v>58</v>
      </c>
      <c r="B94" s="34">
        <v>0.0</v>
      </c>
      <c r="C94" s="87" t="s">
        <v>115</v>
      </c>
      <c r="D94" s="36"/>
      <c r="E94" s="37"/>
      <c r="F94" s="88" t="s">
        <v>97</v>
      </c>
      <c r="G94" s="66"/>
      <c r="H94" s="89">
        <f>H93*H92*H$24</f>
        <v>0</v>
      </c>
      <c r="I94" s="67"/>
      <c r="J94" s="70"/>
      <c r="K94" s="65"/>
      <c r="L94" s="63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ht="15.75" hidden="1" customHeight="1">
      <c r="A95" s="33" t="s">
        <v>58</v>
      </c>
      <c r="B95" s="34">
        <v>0.0</v>
      </c>
      <c r="C95" s="71" t="s">
        <v>116</v>
      </c>
      <c r="D95" s="36"/>
      <c r="E95" s="37"/>
      <c r="F95" s="72"/>
      <c r="G95" s="73"/>
      <c r="H95" s="74">
        <f>SUM(H86,H90,H94)</f>
        <v>1200</v>
      </c>
      <c r="I95" s="92">
        <f>SUM(I85,I89,I93)</f>
        <v>1200</v>
      </c>
      <c r="J95" s="76"/>
      <c r="K95" s="77"/>
      <c r="L95" s="78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ht="15.75" hidden="1" customHeight="1">
      <c r="A96" s="33" t="s">
        <v>58</v>
      </c>
      <c r="B96" s="34">
        <v>0.0</v>
      </c>
      <c r="C96" s="87" t="s">
        <v>117</v>
      </c>
      <c r="D96" s="36"/>
      <c r="E96" s="37"/>
      <c r="F96" s="88" t="s">
        <v>91</v>
      </c>
      <c r="G96" s="66"/>
      <c r="H96" s="65"/>
      <c r="I96" s="67"/>
      <c r="J96" s="70"/>
      <c r="K96" s="65"/>
      <c r="L96" s="63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ht="15.75" hidden="1" customHeight="1">
      <c r="A97" s="33" t="s">
        <v>58</v>
      </c>
      <c r="B97" s="34">
        <v>0.0</v>
      </c>
      <c r="C97" s="87" t="s">
        <v>118</v>
      </c>
      <c r="D97" s="36"/>
      <c r="E97" s="37"/>
      <c r="F97" s="88" t="s">
        <v>93</v>
      </c>
      <c r="G97" s="66"/>
      <c r="H97" s="65"/>
      <c r="I97" s="67"/>
      <c r="J97" s="70"/>
      <c r="K97" s="65"/>
      <c r="L97" s="63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ht="15.75" hidden="1" customHeight="1">
      <c r="A98" s="33" t="s">
        <v>58</v>
      </c>
      <c r="B98" s="34">
        <f t="array" ref="B98">SUM(H98:I98*$H$24:$I$24)</f>
        <v>0</v>
      </c>
      <c r="C98" s="95"/>
      <c r="D98" s="36"/>
      <c r="E98" s="37"/>
      <c r="F98" s="88" t="s">
        <v>46</v>
      </c>
      <c r="G98" s="66"/>
      <c r="H98" s="65"/>
      <c r="I98" s="67">
        <f>G98*H98</f>
        <v>0</v>
      </c>
      <c r="J98" s="70"/>
      <c r="K98" s="65"/>
      <c r="L98" s="63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ht="15.75" hidden="1" customHeight="1">
      <c r="A99" s="33" t="s">
        <v>58</v>
      </c>
      <c r="B99" s="34">
        <v>0.0</v>
      </c>
      <c r="C99" s="87" t="s">
        <v>119</v>
      </c>
      <c r="D99" s="36"/>
      <c r="E99" s="37"/>
      <c r="F99" s="88" t="s">
        <v>97</v>
      </c>
      <c r="G99" s="66"/>
      <c r="H99" s="89">
        <f>H98*H97*H$24</f>
        <v>0</v>
      </c>
      <c r="I99" s="67"/>
      <c r="J99" s="70"/>
      <c r="K99" s="65"/>
      <c r="L99" s="63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ht="15.75" hidden="1" customHeight="1">
      <c r="A100" s="33" t="s">
        <v>58</v>
      </c>
      <c r="B100" s="34">
        <v>0.0</v>
      </c>
      <c r="C100" s="87" t="s">
        <v>120</v>
      </c>
      <c r="D100" s="36"/>
      <c r="E100" s="37"/>
      <c r="F100" s="88" t="s">
        <v>91</v>
      </c>
      <c r="G100" s="66"/>
      <c r="H100" s="65"/>
      <c r="I100" s="67"/>
      <c r="J100" s="70"/>
      <c r="K100" s="65"/>
      <c r="L100" s="63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ht="15.75" hidden="1" customHeight="1">
      <c r="A101" s="33" t="s">
        <v>58</v>
      </c>
      <c r="B101" s="34">
        <v>0.0</v>
      </c>
      <c r="C101" s="87" t="s">
        <v>121</v>
      </c>
      <c r="D101" s="36"/>
      <c r="E101" s="37"/>
      <c r="F101" s="88" t="s">
        <v>93</v>
      </c>
      <c r="G101" s="66"/>
      <c r="H101" s="65"/>
      <c r="I101" s="67"/>
      <c r="J101" s="70"/>
      <c r="K101" s="65"/>
      <c r="L101" s="63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ht="15.75" hidden="1" customHeight="1">
      <c r="A102" s="33" t="s">
        <v>58</v>
      </c>
      <c r="B102" s="34">
        <f t="array" ref="B102">SUM(H102:I102*$H$24:$I$24)</f>
        <v>0</v>
      </c>
      <c r="C102" s="95"/>
      <c r="D102" s="36"/>
      <c r="E102" s="37"/>
      <c r="F102" s="88" t="s">
        <v>46</v>
      </c>
      <c r="G102" s="66"/>
      <c r="H102" s="65"/>
      <c r="I102" s="67">
        <f>G102*H102</f>
        <v>0</v>
      </c>
      <c r="J102" s="70"/>
      <c r="K102" s="65"/>
      <c r="L102" s="63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ht="15.75" hidden="1" customHeight="1">
      <c r="A103" s="33" t="s">
        <v>58</v>
      </c>
      <c r="B103" s="34">
        <v>0.0</v>
      </c>
      <c r="C103" s="87" t="s">
        <v>122</v>
      </c>
      <c r="D103" s="36"/>
      <c r="E103" s="37"/>
      <c r="F103" s="88" t="s">
        <v>97</v>
      </c>
      <c r="G103" s="66"/>
      <c r="H103" s="89">
        <f>H102*H101*H$24</f>
        <v>0</v>
      </c>
      <c r="I103" s="67"/>
      <c r="J103" s="70"/>
      <c r="K103" s="65"/>
      <c r="L103" s="63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ht="15.75" hidden="1" customHeight="1">
      <c r="A104" s="33" t="s">
        <v>58</v>
      </c>
      <c r="B104" s="34">
        <v>0.0</v>
      </c>
      <c r="C104" s="87" t="s">
        <v>123</v>
      </c>
      <c r="D104" s="36"/>
      <c r="E104" s="37"/>
      <c r="F104" s="88" t="s">
        <v>91</v>
      </c>
      <c r="G104" s="66"/>
      <c r="H104" s="65"/>
      <c r="I104" s="67"/>
      <c r="J104" s="70"/>
      <c r="K104" s="65"/>
      <c r="L104" s="63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ht="15.75" hidden="1" customHeight="1">
      <c r="A105" s="33" t="s">
        <v>58</v>
      </c>
      <c r="B105" s="34">
        <v>0.0</v>
      </c>
      <c r="C105" s="87" t="s">
        <v>124</v>
      </c>
      <c r="D105" s="36"/>
      <c r="E105" s="37"/>
      <c r="F105" s="88" t="s">
        <v>93</v>
      </c>
      <c r="G105" s="66"/>
      <c r="H105" s="65"/>
      <c r="I105" s="67"/>
      <c r="J105" s="70"/>
      <c r="K105" s="65"/>
      <c r="L105" s="63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ht="15.75" hidden="1" customHeight="1">
      <c r="A106" s="33" t="s">
        <v>58</v>
      </c>
      <c r="B106" s="34">
        <f t="array" ref="B106">SUM(H106:I106*$H$24:$I$24)</f>
        <v>0</v>
      </c>
      <c r="C106" s="95"/>
      <c r="D106" s="36"/>
      <c r="E106" s="37"/>
      <c r="F106" s="88" t="s">
        <v>46</v>
      </c>
      <c r="G106" s="66"/>
      <c r="H106" s="65"/>
      <c r="I106" s="67">
        <f>G106*H106</f>
        <v>0</v>
      </c>
      <c r="J106" s="70"/>
      <c r="K106" s="65"/>
      <c r="L106" s="63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ht="15.75" hidden="1" customHeight="1">
      <c r="A107" s="33" t="s">
        <v>58</v>
      </c>
      <c r="B107" s="34">
        <v>0.0</v>
      </c>
      <c r="C107" s="87" t="s">
        <v>125</v>
      </c>
      <c r="D107" s="36"/>
      <c r="E107" s="37"/>
      <c r="F107" s="88" t="s">
        <v>97</v>
      </c>
      <c r="G107" s="66"/>
      <c r="H107" s="89">
        <f>H106*H105*H$24</f>
        <v>0</v>
      </c>
      <c r="I107" s="67"/>
      <c r="J107" s="70"/>
      <c r="K107" s="65"/>
      <c r="L107" s="63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ht="15.75" hidden="1" customHeight="1">
      <c r="A108" s="33" t="s">
        <v>58</v>
      </c>
      <c r="B108" s="34">
        <v>0.0</v>
      </c>
      <c r="C108" s="71" t="s">
        <v>126</v>
      </c>
      <c r="D108" s="36"/>
      <c r="E108" s="37"/>
      <c r="F108" s="72"/>
      <c r="G108" s="73"/>
      <c r="H108" s="74">
        <f>SUM(H99,H103,H107)</f>
        <v>0</v>
      </c>
      <c r="I108" s="92">
        <f>SUM(I98,I102,I106)</f>
        <v>0</v>
      </c>
      <c r="J108" s="76"/>
      <c r="K108" s="77"/>
      <c r="L108" s="78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ht="15.75" hidden="1" customHeight="1">
      <c r="A109" s="33" t="s">
        <v>58</v>
      </c>
      <c r="B109" s="34">
        <v>0.0</v>
      </c>
      <c r="C109" s="87" t="s">
        <v>127</v>
      </c>
      <c r="D109" s="36"/>
      <c r="E109" s="37"/>
      <c r="F109" s="88" t="s">
        <v>91</v>
      </c>
      <c r="G109" s="66"/>
      <c r="H109" s="65"/>
      <c r="I109" s="67"/>
      <c r="J109" s="70"/>
      <c r="K109" s="65"/>
      <c r="L109" s="63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ht="15.75" hidden="1" customHeight="1">
      <c r="A110" s="33" t="s">
        <v>58</v>
      </c>
      <c r="B110" s="34">
        <v>0.0</v>
      </c>
      <c r="C110" s="87" t="s">
        <v>127</v>
      </c>
      <c r="D110" s="36"/>
      <c r="E110" s="37"/>
      <c r="F110" s="88" t="s">
        <v>128</v>
      </c>
      <c r="G110" s="66"/>
      <c r="H110" s="97"/>
      <c r="I110" s="67"/>
      <c r="J110" s="70"/>
      <c r="K110" s="65"/>
      <c r="L110" s="63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ht="15.75" customHeight="1">
      <c r="A111" s="33" t="s">
        <v>58</v>
      </c>
      <c r="B111" s="34">
        <f t="array" ref="B111">SUM(H111:I111*$H$24:$I$24)</f>
        <v>96000</v>
      </c>
      <c r="C111" s="87" t="s">
        <v>129</v>
      </c>
      <c r="D111" s="36"/>
      <c r="E111" s="37"/>
      <c r="F111" s="88" t="s">
        <v>128</v>
      </c>
      <c r="G111" s="98">
        <v>0.2</v>
      </c>
      <c r="H111" s="99">
        <f>I28</f>
        <v>80000</v>
      </c>
      <c r="I111" s="67">
        <f>G111*H111</f>
        <v>16000</v>
      </c>
      <c r="J111" s="70"/>
      <c r="K111" s="65"/>
      <c r="L111" s="63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ht="15.75" hidden="1" customHeight="1">
      <c r="A112" s="33" t="s">
        <v>58</v>
      </c>
      <c r="B112" s="34">
        <v>0.0</v>
      </c>
      <c r="C112" s="87" t="s">
        <v>127</v>
      </c>
      <c r="D112" s="36"/>
      <c r="E112" s="37"/>
      <c r="F112" s="88" t="s">
        <v>97</v>
      </c>
      <c r="G112" s="66"/>
      <c r="H112" s="89">
        <f>H111*H110*H$24</f>
        <v>0</v>
      </c>
      <c r="I112" s="67"/>
      <c r="J112" s="70"/>
      <c r="K112" s="65"/>
      <c r="L112" s="63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ht="15.75" hidden="1" customHeight="1">
      <c r="A113" s="33" t="s">
        <v>58</v>
      </c>
      <c r="B113" s="34">
        <v>0.0</v>
      </c>
      <c r="C113" s="87" t="s">
        <v>130</v>
      </c>
      <c r="D113" s="36"/>
      <c r="E113" s="37"/>
      <c r="F113" s="88" t="s">
        <v>91</v>
      </c>
      <c r="G113" s="66"/>
      <c r="H113" s="65"/>
      <c r="I113" s="67"/>
      <c r="J113" s="70"/>
      <c r="K113" s="65"/>
      <c r="L113" s="63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ht="15.75" hidden="1" customHeight="1">
      <c r="A114" s="33" t="s">
        <v>58</v>
      </c>
      <c r="B114" s="34">
        <v>0.0</v>
      </c>
      <c r="C114" s="87" t="s">
        <v>131</v>
      </c>
      <c r="D114" s="36"/>
      <c r="E114" s="37"/>
      <c r="F114" s="88" t="s">
        <v>128</v>
      </c>
      <c r="G114" s="66"/>
      <c r="H114" s="65"/>
      <c r="I114" s="97"/>
      <c r="J114" s="70"/>
      <c r="K114" s="65"/>
      <c r="L114" s="63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ht="15.75" hidden="1" customHeight="1">
      <c r="A115" s="33" t="s">
        <v>58</v>
      </c>
      <c r="B115" s="34">
        <f t="array" ref="B115">SUM(H115:I115*$H$24:$I$24)</f>
        <v>0</v>
      </c>
      <c r="C115" s="87" t="s">
        <v>132</v>
      </c>
      <c r="D115" s="36"/>
      <c r="E115" s="37"/>
      <c r="F115" s="88" t="s">
        <v>128</v>
      </c>
      <c r="G115" s="66"/>
      <c r="H115" s="99">
        <f>I32</f>
        <v>0</v>
      </c>
      <c r="I115" s="67">
        <f>G115*H115</f>
        <v>0</v>
      </c>
      <c r="J115" s="70"/>
      <c r="K115" s="65"/>
      <c r="L115" s="63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ht="15.75" hidden="1" customHeight="1">
      <c r="A116" s="33" t="s">
        <v>58</v>
      </c>
      <c r="B116" s="34">
        <v>0.0</v>
      </c>
      <c r="C116" s="87" t="s">
        <v>133</v>
      </c>
      <c r="D116" s="36"/>
      <c r="E116" s="37"/>
      <c r="F116" s="88" t="s">
        <v>97</v>
      </c>
      <c r="G116" s="66"/>
      <c r="H116" s="89">
        <f>H115*H114*H$24</f>
        <v>0</v>
      </c>
      <c r="I116" s="67"/>
      <c r="J116" s="70"/>
      <c r="K116" s="65"/>
      <c r="L116" s="63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ht="15.75" hidden="1" customHeight="1">
      <c r="A117" s="33" t="s">
        <v>58</v>
      </c>
      <c r="B117" s="34">
        <v>0.0</v>
      </c>
      <c r="C117" s="87" t="s">
        <v>134</v>
      </c>
      <c r="D117" s="36"/>
      <c r="E117" s="37"/>
      <c r="F117" s="88" t="s">
        <v>91</v>
      </c>
      <c r="G117" s="66"/>
      <c r="H117" s="65"/>
      <c r="I117" s="67"/>
      <c r="J117" s="70"/>
      <c r="K117" s="65"/>
      <c r="L117" s="63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ht="15.75" hidden="1" customHeight="1">
      <c r="A118" s="33" t="s">
        <v>58</v>
      </c>
      <c r="B118" s="34">
        <v>0.0</v>
      </c>
      <c r="C118" s="87" t="s">
        <v>135</v>
      </c>
      <c r="D118" s="36"/>
      <c r="E118" s="37"/>
      <c r="F118" s="100" t="s">
        <v>128</v>
      </c>
      <c r="G118" s="66"/>
      <c r="H118" s="65"/>
      <c r="I118" s="67"/>
      <c r="J118" s="70"/>
      <c r="K118" s="65"/>
      <c r="L118" s="63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ht="15.75" hidden="1" customHeight="1">
      <c r="A119" s="33" t="s">
        <v>58</v>
      </c>
      <c r="B119" s="34">
        <f t="array" ref="B119">SUM(H119:I119*$H$24:$I$24)</f>
        <v>0</v>
      </c>
      <c r="C119" s="87" t="s">
        <v>136</v>
      </c>
      <c r="D119" s="36"/>
      <c r="E119" s="37"/>
      <c r="F119" s="88" t="s">
        <v>128</v>
      </c>
      <c r="G119" s="66"/>
      <c r="H119" s="99">
        <f>I36</f>
        <v>0</v>
      </c>
      <c r="I119" s="67">
        <f>G119*H119</f>
        <v>0</v>
      </c>
      <c r="J119" s="70"/>
      <c r="K119" s="65"/>
      <c r="L119" s="63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ht="15.75" hidden="1" customHeight="1">
      <c r="A120" s="33" t="s">
        <v>58</v>
      </c>
      <c r="B120" s="34">
        <v>0.0</v>
      </c>
      <c r="C120" s="87" t="s">
        <v>137</v>
      </c>
      <c r="D120" s="36"/>
      <c r="E120" s="37"/>
      <c r="F120" s="88" t="s">
        <v>97</v>
      </c>
      <c r="G120" s="66"/>
      <c r="H120" s="89">
        <f>H119*H118*H$24</f>
        <v>0</v>
      </c>
      <c r="I120" s="67"/>
      <c r="J120" s="70"/>
      <c r="K120" s="65"/>
      <c r="L120" s="63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ht="15.75" hidden="1" customHeight="1">
      <c r="A121" s="33" t="s">
        <v>58</v>
      </c>
      <c r="B121" s="34">
        <v>0.0</v>
      </c>
      <c r="C121" s="71" t="s">
        <v>138</v>
      </c>
      <c r="D121" s="36"/>
      <c r="E121" s="37"/>
      <c r="F121" s="72"/>
      <c r="G121" s="73"/>
      <c r="H121" s="74">
        <f>SUM(H112,H116,H120)</f>
        <v>0</v>
      </c>
      <c r="I121" s="92">
        <f>SUM(I111,I115,I119)</f>
        <v>16000</v>
      </c>
      <c r="J121" s="76"/>
      <c r="K121" s="77"/>
      <c r="L121" s="78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ht="15.75" hidden="1" customHeight="1">
      <c r="A122" s="33" t="s">
        <v>58</v>
      </c>
      <c r="B122" s="34">
        <v>0.0</v>
      </c>
      <c r="C122" s="87" t="s">
        <v>139</v>
      </c>
      <c r="D122" s="36"/>
      <c r="E122" s="37"/>
      <c r="F122" s="88" t="s">
        <v>91</v>
      </c>
      <c r="G122" s="66"/>
      <c r="H122" s="65"/>
      <c r="I122" s="67"/>
      <c r="J122" s="70"/>
      <c r="K122" s="65"/>
      <c r="L122" s="63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ht="15.75" hidden="1" customHeight="1">
      <c r="A123" s="33" t="s">
        <v>58</v>
      </c>
      <c r="B123" s="34">
        <v>0.0</v>
      </c>
      <c r="C123" s="87" t="s">
        <v>140</v>
      </c>
      <c r="D123" s="36"/>
      <c r="E123" s="37"/>
      <c r="F123" s="88" t="s">
        <v>93</v>
      </c>
      <c r="G123" s="66"/>
      <c r="H123" s="65"/>
      <c r="I123" s="67"/>
      <c r="J123" s="70"/>
      <c r="K123" s="65"/>
      <c r="L123" s="63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ht="15.75" hidden="1" customHeight="1">
      <c r="A124" s="33" t="s">
        <v>58</v>
      </c>
      <c r="B124" s="34">
        <f t="array" ref="B124">SUM(H124:I124*$H$24:$I$24)</f>
        <v>0</v>
      </c>
      <c r="C124" s="95"/>
      <c r="D124" s="36"/>
      <c r="E124" s="37"/>
      <c r="F124" s="88" t="s">
        <v>141</v>
      </c>
      <c r="G124" s="66"/>
      <c r="H124" s="65"/>
      <c r="I124" s="67">
        <f>G124*H124</f>
        <v>0</v>
      </c>
      <c r="J124" s="70"/>
      <c r="K124" s="65"/>
      <c r="L124" s="63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ht="15.75" hidden="1" customHeight="1">
      <c r="A125" s="33" t="s">
        <v>58</v>
      </c>
      <c r="B125" s="34">
        <v>0.0</v>
      </c>
      <c r="C125" s="87" t="s">
        <v>142</v>
      </c>
      <c r="D125" s="36"/>
      <c r="E125" s="37"/>
      <c r="F125" s="88" t="s">
        <v>97</v>
      </c>
      <c r="G125" s="66"/>
      <c r="H125" s="89">
        <f>H124*H123*H$24</f>
        <v>0</v>
      </c>
      <c r="I125" s="67"/>
      <c r="J125" s="70"/>
      <c r="K125" s="65"/>
      <c r="L125" s="63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ht="15.75" hidden="1" customHeight="1">
      <c r="A126" s="33" t="s">
        <v>58</v>
      </c>
      <c r="B126" s="34">
        <v>0.0</v>
      </c>
      <c r="C126" s="87" t="s">
        <v>143</v>
      </c>
      <c r="D126" s="36"/>
      <c r="E126" s="37"/>
      <c r="F126" s="88" t="s">
        <v>91</v>
      </c>
      <c r="G126" s="66"/>
      <c r="H126" s="65"/>
      <c r="I126" s="67"/>
      <c r="J126" s="70"/>
      <c r="K126" s="65"/>
      <c r="L126" s="63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ht="15.75" hidden="1" customHeight="1">
      <c r="A127" s="33" t="s">
        <v>58</v>
      </c>
      <c r="B127" s="34">
        <v>0.0</v>
      </c>
      <c r="C127" s="87" t="s">
        <v>144</v>
      </c>
      <c r="D127" s="36"/>
      <c r="E127" s="37"/>
      <c r="F127" s="88" t="s">
        <v>93</v>
      </c>
      <c r="G127" s="66"/>
      <c r="H127" s="65"/>
      <c r="I127" s="67"/>
      <c r="J127" s="70"/>
      <c r="K127" s="65"/>
      <c r="L127" s="63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ht="15.75" hidden="1" customHeight="1">
      <c r="A128" s="33" t="s">
        <v>58</v>
      </c>
      <c r="B128" s="34">
        <f t="array" ref="B128">SUM(H128:I128*$H$24:$I$24)</f>
        <v>0</v>
      </c>
      <c r="C128" s="95"/>
      <c r="D128" s="36"/>
      <c r="E128" s="37"/>
      <c r="F128" s="88" t="s">
        <v>141</v>
      </c>
      <c r="G128" s="66"/>
      <c r="H128" s="65"/>
      <c r="I128" s="67">
        <f>G128*H128</f>
        <v>0</v>
      </c>
      <c r="J128" s="70"/>
      <c r="K128" s="65"/>
      <c r="L128" s="63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ht="15.75" hidden="1" customHeight="1">
      <c r="A129" s="33" t="s">
        <v>58</v>
      </c>
      <c r="B129" s="34">
        <v>0.0</v>
      </c>
      <c r="C129" s="87" t="s">
        <v>145</v>
      </c>
      <c r="D129" s="36"/>
      <c r="E129" s="37"/>
      <c r="F129" s="88" t="s">
        <v>97</v>
      </c>
      <c r="G129" s="66"/>
      <c r="H129" s="89">
        <f>H128*H127*H$24</f>
        <v>0</v>
      </c>
      <c r="I129" s="67"/>
      <c r="J129" s="70"/>
      <c r="K129" s="65"/>
      <c r="L129" s="63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ht="15.75" hidden="1" customHeight="1">
      <c r="A130" s="33" t="s">
        <v>58</v>
      </c>
      <c r="B130" s="34">
        <v>0.0</v>
      </c>
      <c r="C130" s="87" t="s">
        <v>146</v>
      </c>
      <c r="D130" s="36"/>
      <c r="E130" s="37"/>
      <c r="F130" s="88" t="s">
        <v>91</v>
      </c>
      <c r="G130" s="66"/>
      <c r="H130" s="65"/>
      <c r="I130" s="67"/>
      <c r="J130" s="70"/>
      <c r="K130" s="65"/>
      <c r="L130" s="63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ht="15.75" hidden="1" customHeight="1">
      <c r="A131" s="33" t="s">
        <v>58</v>
      </c>
      <c r="B131" s="34">
        <v>0.0</v>
      </c>
      <c r="C131" s="87" t="s">
        <v>147</v>
      </c>
      <c r="D131" s="36"/>
      <c r="E131" s="37"/>
      <c r="F131" s="88" t="s">
        <v>93</v>
      </c>
      <c r="G131" s="66"/>
      <c r="H131" s="65"/>
      <c r="I131" s="67"/>
      <c r="J131" s="70"/>
      <c r="K131" s="65"/>
      <c r="L131" s="63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ht="15.75" hidden="1" customHeight="1">
      <c r="A132" s="33" t="s">
        <v>58</v>
      </c>
      <c r="B132" s="34">
        <f t="array" ref="B132">SUM(H132:I132*$H$24:$I$24)</f>
        <v>0</v>
      </c>
      <c r="C132" s="95"/>
      <c r="D132" s="36"/>
      <c r="E132" s="37"/>
      <c r="F132" s="88" t="s">
        <v>141</v>
      </c>
      <c r="G132" s="66"/>
      <c r="H132" s="65"/>
      <c r="I132" s="67">
        <f>G132*H132</f>
        <v>0</v>
      </c>
      <c r="J132" s="70"/>
      <c r="K132" s="65"/>
      <c r="L132" s="63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ht="15.75" hidden="1" customHeight="1">
      <c r="A133" s="33" t="s">
        <v>58</v>
      </c>
      <c r="B133" s="34">
        <v>0.0</v>
      </c>
      <c r="C133" s="87" t="s">
        <v>148</v>
      </c>
      <c r="D133" s="36"/>
      <c r="E133" s="37"/>
      <c r="F133" s="88" t="s">
        <v>97</v>
      </c>
      <c r="G133" s="66"/>
      <c r="H133" s="89">
        <f>H132*H131*H$24</f>
        <v>0</v>
      </c>
      <c r="I133" s="67"/>
      <c r="J133" s="70"/>
      <c r="K133" s="65"/>
      <c r="L133" s="63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ht="15.75" hidden="1" customHeight="1">
      <c r="A134" s="33" t="s">
        <v>58</v>
      </c>
      <c r="B134" s="34">
        <v>0.0</v>
      </c>
      <c r="C134" s="101" t="s">
        <v>149</v>
      </c>
      <c r="D134" s="50"/>
      <c r="E134" s="51"/>
      <c r="F134" s="102"/>
      <c r="G134" s="103"/>
      <c r="H134" s="104">
        <f>SUM(H125,H129,H133)</f>
        <v>0</v>
      </c>
      <c r="I134" s="105">
        <f>SUM(I124,I128,I132)</f>
        <v>0</v>
      </c>
      <c r="J134" s="76"/>
      <c r="K134" s="77"/>
      <c r="L134" s="78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ht="21.0" customHeight="1">
      <c r="A135" s="79">
        <v>9999.0</v>
      </c>
      <c r="B135" s="34">
        <f>SUM(B40:B134)</f>
        <v>106496.3077</v>
      </c>
      <c r="C135" s="101" t="s">
        <v>150</v>
      </c>
      <c r="D135" s="50"/>
      <c r="E135" s="51"/>
      <c r="F135" s="102"/>
      <c r="G135" s="103"/>
      <c r="H135" s="106">
        <f t="shared" ref="H135:I135" si="2">SUM(H134,H121,H108,H95,H82,H69)</f>
        <v>1200</v>
      </c>
      <c r="I135" s="107">
        <f t="shared" si="2"/>
        <v>25460</v>
      </c>
      <c r="J135" s="108"/>
      <c r="K135" s="74"/>
      <c r="L135" s="78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ht="24.0" customHeight="1">
      <c r="A136" s="79">
        <v>9999.0</v>
      </c>
      <c r="B136" s="34">
        <f>IF(AND(B135&lt;&gt;0,B39&lt;&gt;0),1,0)</f>
        <v>1</v>
      </c>
      <c r="C136" s="109" t="s">
        <v>151</v>
      </c>
      <c r="D136" s="11"/>
      <c r="E136" s="12"/>
      <c r="F136" s="110"/>
      <c r="G136" s="111"/>
      <c r="H136" s="112">
        <f>H39-SUM(H134,H121,H108,H95,H82,H69)</f>
        <v>-1200</v>
      </c>
      <c r="I136" s="113">
        <f>I39-I135</f>
        <v>54540</v>
      </c>
      <c r="J136" s="108"/>
      <c r="K136" s="74"/>
      <c r="L136" s="78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ht="15.75" hidden="1" customHeight="1">
      <c r="A137" s="33" t="s">
        <v>152</v>
      </c>
      <c r="B137" s="34">
        <f t="array" ref="B137">SUM(H137:I137*$H$24:$I$24)</f>
        <v>0</v>
      </c>
      <c r="C137" s="85"/>
      <c r="D137" s="24"/>
      <c r="E137" s="25"/>
      <c r="F137" s="86"/>
      <c r="G137" s="58"/>
      <c r="H137" s="57"/>
      <c r="I137" s="60">
        <f t="shared" ref="I137:I212" si="3">G137*H137</f>
        <v>0</v>
      </c>
      <c r="J137" s="70"/>
      <c r="K137" s="65"/>
      <c r="L137" s="63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ht="15.75" customHeight="1">
      <c r="A138" s="33" t="s">
        <v>152</v>
      </c>
      <c r="B138" s="34">
        <v>1.0</v>
      </c>
      <c r="C138" s="64" t="s">
        <v>153</v>
      </c>
      <c r="D138" s="36"/>
      <c r="E138" s="37"/>
      <c r="F138" s="91"/>
      <c r="G138" s="66"/>
      <c r="H138" s="65"/>
      <c r="I138" s="67">
        <f t="shared" si="3"/>
        <v>0</v>
      </c>
      <c r="J138" s="70"/>
      <c r="K138" s="65"/>
      <c r="L138" s="63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ht="15.75" hidden="1" customHeight="1">
      <c r="A139" s="33" t="s">
        <v>152</v>
      </c>
      <c r="B139" s="34">
        <f t="array" ref="B139">SUM(H139:I139*$H$24:$I$24)</f>
        <v>0</v>
      </c>
      <c r="C139" s="114"/>
      <c r="D139" s="36"/>
      <c r="E139" s="37"/>
      <c r="F139" s="91"/>
      <c r="G139" s="66"/>
      <c r="H139" s="65"/>
      <c r="I139" s="67">
        <f t="shared" si="3"/>
        <v>0</v>
      </c>
      <c r="J139" s="70"/>
      <c r="K139" s="65"/>
      <c r="L139" s="63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ht="15.75" hidden="1" customHeight="1">
      <c r="A140" s="33" t="s">
        <v>152</v>
      </c>
      <c r="B140" s="34">
        <f t="array" ref="B140">SUM(H140:I140*$H$24:$I$24)</f>
        <v>0</v>
      </c>
      <c r="C140" s="87" t="s">
        <v>154</v>
      </c>
      <c r="D140" s="36"/>
      <c r="E140" s="37"/>
      <c r="F140" s="88" t="s">
        <v>155</v>
      </c>
      <c r="G140" s="66">
        <f>34.4710372305694*1.05</f>
        <v>36.19458909</v>
      </c>
      <c r="H140" s="65"/>
      <c r="I140" s="67">
        <f t="shared" si="3"/>
        <v>0</v>
      </c>
      <c r="J140" s="70"/>
      <c r="K140" s="65"/>
      <c r="L140" s="63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ht="15.75" customHeight="1">
      <c r="A141" s="33" t="s">
        <v>152</v>
      </c>
      <c r="B141" s="34">
        <f t="array" ref="B141">SUM(H141:I141*$H$24:$I$24)</f>
        <v>121</v>
      </c>
      <c r="C141" s="87" t="s">
        <v>156</v>
      </c>
      <c r="D141" s="36"/>
      <c r="E141" s="37"/>
      <c r="F141" s="88" t="s">
        <v>155</v>
      </c>
      <c r="G141" s="66">
        <v>120.0</v>
      </c>
      <c r="H141" s="65">
        <v>1.0</v>
      </c>
      <c r="I141" s="67">
        <f t="shared" si="3"/>
        <v>120</v>
      </c>
      <c r="J141" s="70"/>
      <c r="K141" s="65"/>
      <c r="L141" s="63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ht="15.75" hidden="1" customHeight="1">
      <c r="A142" s="33" t="s">
        <v>152</v>
      </c>
      <c r="B142" s="34">
        <f t="array" ref="B142">SUM(H142:I142*$H$24:$I$24)</f>
        <v>0</v>
      </c>
      <c r="C142" s="95"/>
      <c r="D142" s="36"/>
      <c r="E142" s="37"/>
      <c r="F142" s="91"/>
      <c r="G142" s="66"/>
      <c r="H142" s="65"/>
      <c r="I142" s="67">
        <f t="shared" si="3"/>
        <v>0</v>
      </c>
      <c r="J142" s="70"/>
      <c r="K142" s="65"/>
      <c r="L142" s="63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ht="15.75" hidden="1" customHeight="1">
      <c r="A143" s="33" t="s">
        <v>152</v>
      </c>
      <c r="B143" s="34">
        <f t="array" ref="B143">SUM(H143:I143*$H$24:$I$24)</f>
        <v>0</v>
      </c>
      <c r="C143" s="87" t="s">
        <v>157</v>
      </c>
      <c r="D143" s="36"/>
      <c r="E143" s="37"/>
      <c r="F143" s="88" t="s">
        <v>155</v>
      </c>
      <c r="G143" s="66">
        <f>51.0098300662273*1.1</f>
        <v>56.11081307</v>
      </c>
      <c r="H143" s="65"/>
      <c r="I143" s="67">
        <f t="shared" si="3"/>
        <v>0</v>
      </c>
      <c r="J143" s="70"/>
      <c r="K143" s="65"/>
      <c r="L143" s="63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ht="15.75" hidden="1" customHeight="1">
      <c r="A144" s="33" t="s">
        <v>152</v>
      </c>
      <c r="B144" s="34">
        <f t="array" ref="B144">SUM(H144:I144*$H$24:$I$24)</f>
        <v>0</v>
      </c>
      <c r="C144" s="95"/>
      <c r="D144" s="36"/>
      <c r="E144" s="37"/>
      <c r="F144" s="91"/>
      <c r="G144" s="66"/>
      <c r="H144" s="65"/>
      <c r="I144" s="67">
        <f t="shared" si="3"/>
        <v>0</v>
      </c>
      <c r="J144" s="70"/>
      <c r="K144" s="65"/>
      <c r="L144" s="63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ht="15.75" hidden="1" customHeight="1">
      <c r="A145" s="33" t="s">
        <v>152</v>
      </c>
      <c r="B145" s="34">
        <f t="array" ref="B145">SUM(H145:I145*$H$24:$I$24)</f>
        <v>0</v>
      </c>
      <c r="C145" s="95"/>
      <c r="D145" s="36"/>
      <c r="E145" s="37"/>
      <c r="F145" s="91"/>
      <c r="G145" s="66"/>
      <c r="H145" s="65"/>
      <c r="I145" s="67">
        <f t="shared" si="3"/>
        <v>0</v>
      </c>
      <c r="J145" s="70"/>
      <c r="K145" s="65"/>
      <c r="L145" s="63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ht="15.75" hidden="1" customHeight="1">
      <c r="A146" s="33" t="s">
        <v>152</v>
      </c>
      <c r="B146" s="34">
        <f t="array" ref="B146">SUM(H146:I146*$H$24:$I$24)</f>
        <v>0</v>
      </c>
      <c r="C146" s="95"/>
      <c r="D146" s="36"/>
      <c r="E146" s="37"/>
      <c r="F146" s="91"/>
      <c r="G146" s="66"/>
      <c r="H146" s="65"/>
      <c r="I146" s="67">
        <f t="shared" si="3"/>
        <v>0</v>
      </c>
      <c r="J146" s="70"/>
      <c r="K146" s="65"/>
      <c r="L146" s="63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ht="15.75" hidden="1" customHeight="1">
      <c r="A147" s="33" t="s">
        <v>152</v>
      </c>
      <c r="B147" s="34">
        <f t="array" ref="B147">SUM(H147:I147*$H$24:$I$24)</f>
        <v>0</v>
      </c>
      <c r="C147" s="87" t="s">
        <v>158</v>
      </c>
      <c r="D147" s="36"/>
      <c r="E147" s="37"/>
      <c r="F147" s="88" t="s">
        <v>155</v>
      </c>
      <c r="G147" s="115">
        <v>19.873125113838388</v>
      </c>
      <c r="H147" s="65"/>
      <c r="I147" s="67">
        <f t="shared" si="3"/>
        <v>0</v>
      </c>
      <c r="J147" s="70"/>
      <c r="K147" s="65"/>
      <c r="L147" s="63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ht="15.75" hidden="1" customHeight="1">
      <c r="A148" s="33" t="s">
        <v>152</v>
      </c>
      <c r="B148" s="34">
        <f t="array" ref="B148">SUM(H148:I148*$H$24:$I$24)</f>
        <v>0</v>
      </c>
      <c r="C148" s="87" t="s">
        <v>159</v>
      </c>
      <c r="D148" s="36"/>
      <c r="E148" s="37"/>
      <c r="F148" s="88" t="s">
        <v>155</v>
      </c>
      <c r="G148" s="115">
        <v>100.0</v>
      </c>
      <c r="H148" s="65"/>
      <c r="I148" s="67">
        <f t="shared" si="3"/>
        <v>0</v>
      </c>
      <c r="J148" s="70"/>
      <c r="K148" s="65"/>
      <c r="L148" s="63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ht="15.75" hidden="1" customHeight="1">
      <c r="A149" s="33" t="s">
        <v>152</v>
      </c>
      <c r="B149" s="34">
        <f t="array" ref="B149">SUM(H149:I149*$H$24:$I$24)</f>
        <v>0</v>
      </c>
      <c r="C149" s="87" t="s">
        <v>160</v>
      </c>
      <c r="D149" s="36"/>
      <c r="E149" s="37"/>
      <c r="F149" s="88" t="s">
        <v>155</v>
      </c>
      <c r="G149" s="66">
        <v>11.983550256448147</v>
      </c>
      <c r="H149" s="65"/>
      <c r="I149" s="67">
        <f t="shared" si="3"/>
        <v>0</v>
      </c>
      <c r="J149" s="70"/>
      <c r="K149" s="65"/>
      <c r="L149" s="63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16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ht="15.75" hidden="1" customHeight="1">
      <c r="A150" s="33" t="s">
        <v>152</v>
      </c>
      <c r="B150" s="34">
        <f t="array" ref="B150">SUM(H150:I150*$H$24:$I$24)</f>
        <v>0</v>
      </c>
      <c r="C150" s="87" t="s">
        <v>161</v>
      </c>
      <c r="D150" s="36"/>
      <c r="E150" s="37"/>
      <c r="F150" s="88" t="s">
        <v>155</v>
      </c>
      <c r="G150" s="66">
        <v>11.9835502564481</v>
      </c>
      <c r="H150" s="65"/>
      <c r="I150" s="67">
        <f t="shared" si="3"/>
        <v>0</v>
      </c>
      <c r="J150" s="70"/>
      <c r="K150" s="65"/>
      <c r="L150" s="63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16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ht="15.75" hidden="1" customHeight="1">
      <c r="A151" s="33" t="s">
        <v>152</v>
      </c>
      <c r="B151" s="34">
        <f t="array" ref="B151">SUM(H151:I151*$H$24:$I$24)</f>
        <v>0</v>
      </c>
      <c r="C151" s="87" t="s">
        <v>162</v>
      </c>
      <c r="D151" s="36"/>
      <c r="E151" s="37"/>
      <c r="F151" s="88" t="s">
        <v>155</v>
      </c>
      <c r="G151" s="66">
        <v>100.0</v>
      </c>
      <c r="H151" s="65"/>
      <c r="I151" s="67">
        <f t="shared" si="3"/>
        <v>0</v>
      </c>
      <c r="J151" s="70"/>
      <c r="K151" s="65"/>
      <c r="L151" s="63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16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ht="15.75" hidden="1" customHeight="1">
      <c r="A152" s="33" t="s">
        <v>152</v>
      </c>
      <c r="B152" s="34">
        <f t="array" ref="B152">SUM(H152:I152*$H$24:$I$24)</f>
        <v>0</v>
      </c>
      <c r="C152" s="87" t="s">
        <v>163</v>
      </c>
      <c r="D152" s="36"/>
      <c r="E152" s="37"/>
      <c r="F152" s="88" t="s">
        <v>155</v>
      </c>
      <c r="G152" s="66">
        <v>19.008363483549157</v>
      </c>
      <c r="H152" s="65"/>
      <c r="I152" s="67">
        <f t="shared" si="3"/>
        <v>0</v>
      </c>
      <c r="J152" s="70"/>
      <c r="K152" s="65"/>
      <c r="L152" s="63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16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ht="15.75" customHeight="1">
      <c r="A153" s="117" t="s">
        <v>152</v>
      </c>
      <c r="B153" s="118">
        <f t="array" ref="B153">SUM(H153:I153*$H$24:$I$24)</f>
        <v>155</v>
      </c>
      <c r="C153" s="119" t="s">
        <v>164</v>
      </c>
      <c r="D153" s="36"/>
      <c r="E153" s="37"/>
      <c r="F153" s="120" t="s">
        <v>155</v>
      </c>
      <c r="G153" s="121">
        <v>154.0</v>
      </c>
      <c r="H153" s="122">
        <v>1.0</v>
      </c>
      <c r="I153" s="123">
        <f t="shared" si="3"/>
        <v>154</v>
      </c>
      <c r="J153" s="124"/>
      <c r="K153" s="122"/>
      <c r="L153" s="125"/>
      <c r="M153" s="126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8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</row>
    <row r="154" ht="15.75" hidden="1" customHeight="1">
      <c r="A154" s="33" t="s">
        <v>152</v>
      </c>
      <c r="B154" s="34">
        <f t="array" ref="B154">SUM(H154:I154*$H$24:$I$24)</f>
        <v>0</v>
      </c>
      <c r="C154" s="95"/>
      <c r="D154" s="36"/>
      <c r="E154" s="37"/>
      <c r="F154" s="91"/>
      <c r="G154" s="66"/>
      <c r="H154" s="65"/>
      <c r="I154" s="67">
        <f t="shared" si="3"/>
        <v>0</v>
      </c>
      <c r="J154" s="70"/>
      <c r="K154" s="65"/>
      <c r="L154" s="63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16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ht="15.75" hidden="1" customHeight="1">
      <c r="A155" s="33" t="s">
        <v>152</v>
      </c>
      <c r="B155" s="34">
        <f t="array" ref="B155">SUM(H155:I155*$H$24:$I$24)</f>
        <v>0</v>
      </c>
      <c r="C155" s="95"/>
      <c r="D155" s="36"/>
      <c r="E155" s="37"/>
      <c r="F155" s="91"/>
      <c r="G155" s="66"/>
      <c r="H155" s="65"/>
      <c r="I155" s="67">
        <f t="shared" si="3"/>
        <v>0</v>
      </c>
      <c r="J155" s="70"/>
      <c r="K155" s="65"/>
      <c r="L155" s="63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16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ht="15.75" hidden="1" customHeight="1">
      <c r="A156" s="33" t="s">
        <v>152</v>
      </c>
      <c r="B156" s="34">
        <f t="array" ref="B156">SUM(H156:I156*$H$24:$I$24)</f>
        <v>0</v>
      </c>
      <c r="C156" s="95"/>
      <c r="D156" s="36"/>
      <c r="E156" s="37"/>
      <c r="F156" s="91"/>
      <c r="G156" s="66"/>
      <c r="H156" s="65"/>
      <c r="I156" s="67">
        <f t="shared" si="3"/>
        <v>0</v>
      </c>
      <c r="J156" s="70"/>
      <c r="K156" s="65"/>
      <c r="L156" s="63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16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ht="15.75" hidden="1" customHeight="1">
      <c r="A157" s="33" t="s">
        <v>152</v>
      </c>
      <c r="B157" s="34">
        <f t="array" ref="B157">SUM(H157:I157*$H$24:$I$24)</f>
        <v>0</v>
      </c>
      <c r="C157" s="87" t="s">
        <v>165</v>
      </c>
      <c r="D157" s="36"/>
      <c r="E157" s="37"/>
      <c r="F157" s="88" t="s">
        <v>155</v>
      </c>
      <c r="G157" s="66">
        <v>24.867228962462384</v>
      </c>
      <c r="H157" s="65"/>
      <c r="I157" s="67">
        <f t="shared" si="3"/>
        <v>0</v>
      </c>
      <c r="J157" s="70"/>
      <c r="K157" s="65"/>
      <c r="L157" s="63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16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ht="15.75" hidden="1" customHeight="1">
      <c r="A158" s="33" t="s">
        <v>152</v>
      </c>
      <c r="B158" s="34">
        <f t="array" ref="B158">SUM(H158:I158*$H$24:$I$24)</f>
        <v>0</v>
      </c>
      <c r="C158" s="87" t="s">
        <v>166</v>
      </c>
      <c r="D158" s="36"/>
      <c r="E158" s="37"/>
      <c r="F158" s="88" t="s">
        <v>155</v>
      </c>
      <c r="G158" s="66">
        <v>100.0</v>
      </c>
      <c r="H158" s="65"/>
      <c r="I158" s="67">
        <f t="shared" si="3"/>
        <v>0</v>
      </c>
      <c r="J158" s="70"/>
      <c r="K158" s="65"/>
      <c r="L158" s="63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16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ht="15.75" hidden="1" customHeight="1">
      <c r="A159" s="33" t="s">
        <v>152</v>
      </c>
      <c r="B159" s="34">
        <f t="array" ref="B159">SUM(H159:I159*$H$24:$I$24)</f>
        <v>0</v>
      </c>
      <c r="C159" s="95"/>
      <c r="D159" s="36"/>
      <c r="E159" s="37"/>
      <c r="F159" s="91"/>
      <c r="G159" s="66"/>
      <c r="H159" s="65"/>
      <c r="I159" s="67">
        <f t="shared" si="3"/>
        <v>0</v>
      </c>
      <c r="J159" s="70"/>
      <c r="K159" s="65"/>
      <c r="L159" s="63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16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ht="15.75" hidden="1" customHeight="1">
      <c r="A160" s="33" t="s">
        <v>152</v>
      </c>
      <c r="B160" s="34">
        <f t="array" ref="B160">SUM(H160:I160*$H$24:$I$24)</f>
        <v>0</v>
      </c>
      <c r="C160" s="87" t="s">
        <v>167</v>
      </c>
      <c r="D160" s="36"/>
      <c r="E160" s="37"/>
      <c r="F160" s="88" t="s">
        <v>155</v>
      </c>
      <c r="G160" s="115">
        <f>(20.9+7*2.1)*0.8</f>
        <v>28.48</v>
      </c>
      <c r="H160" s="65"/>
      <c r="I160" s="67">
        <f t="shared" si="3"/>
        <v>0</v>
      </c>
      <c r="J160" s="70"/>
      <c r="K160" s="65"/>
      <c r="L160" s="63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16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ht="15.75" hidden="1" customHeight="1">
      <c r="A161" s="33" t="s">
        <v>152</v>
      </c>
      <c r="B161" s="34">
        <f t="array" ref="B161">SUM(H161:I161*$H$24:$I$24)</f>
        <v>0</v>
      </c>
      <c r="C161" s="95"/>
      <c r="D161" s="36"/>
      <c r="E161" s="37"/>
      <c r="F161" s="91"/>
      <c r="G161" s="66"/>
      <c r="H161" s="65"/>
      <c r="I161" s="67">
        <f t="shared" si="3"/>
        <v>0</v>
      </c>
      <c r="J161" s="70"/>
      <c r="K161" s="65"/>
      <c r="L161" s="63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16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ht="15.75" hidden="1" customHeight="1">
      <c r="A162" s="33" t="s">
        <v>152</v>
      </c>
      <c r="B162" s="34">
        <f t="array" ref="B162">SUM(H162:I162*$H$24:$I$24)</f>
        <v>0</v>
      </c>
      <c r="C162" s="95"/>
      <c r="D162" s="36"/>
      <c r="E162" s="37"/>
      <c r="F162" s="91"/>
      <c r="G162" s="66"/>
      <c r="H162" s="65"/>
      <c r="I162" s="67">
        <f t="shared" si="3"/>
        <v>0</v>
      </c>
      <c r="J162" s="70"/>
      <c r="K162" s="65"/>
      <c r="L162" s="63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16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ht="15.75" hidden="1" customHeight="1">
      <c r="A163" s="33" t="s">
        <v>152</v>
      </c>
      <c r="B163" s="34">
        <f t="array" ref="B163">SUM(H163:I163*$H$24:$I$24)</f>
        <v>0</v>
      </c>
      <c r="C163" s="95"/>
      <c r="D163" s="36"/>
      <c r="E163" s="37"/>
      <c r="F163" s="91"/>
      <c r="G163" s="66"/>
      <c r="H163" s="65"/>
      <c r="I163" s="67">
        <f t="shared" si="3"/>
        <v>0</v>
      </c>
      <c r="J163" s="70"/>
      <c r="K163" s="65"/>
      <c r="L163" s="63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16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ht="15.75" hidden="1" customHeight="1">
      <c r="A164" s="33" t="s">
        <v>152</v>
      </c>
      <c r="B164" s="34">
        <f t="array" ref="B164">SUM(H164:I164*$H$24:$I$24)</f>
        <v>0</v>
      </c>
      <c r="C164" s="95"/>
      <c r="D164" s="36"/>
      <c r="E164" s="37"/>
      <c r="F164" s="91"/>
      <c r="G164" s="66"/>
      <c r="H164" s="65"/>
      <c r="I164" s="67">
        <f t="shared" si="3"/>
        <v>0</v>
      </c>
      <c r="J164" s="70"/>
      <c r="K164" s="65"/>
      <c r="L164" s="63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16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ht="15.75" customHeight="1">
      <c r="A165" s="117" t="s">
        <v>152</v>
      </c>
      <c r="B165" s="118">
        <f t="array" ref="B165">SUM(H165:I165*$H$24:$I$24)</f>
        <v>242.7</v>
      </c>
      <c r="C165" s="119" t="s">
        <v>168</v>
      </c>
      <c r="D165" s="36"/>
      <c r="E165" s="37"/>
      <c r="F165" s="120" t="s">
        <v>169</v>
      </c>
      <c r="G165" s="121">
        <v>23.27</v>
      </c>
      <c r="H165" s="122">
        <v>10.0</v>
      </c>
      <c r="I165" s="123">
        <f t="shared" si="3"/>
        <v>232.7</v>
      </c>
      <c r="J165" s="124"/>
      <c r="K165" s="122"/>
      <c r="L165" s="125"/>
      <c r="M165" s="126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8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ht="15.75" hidden="1" customHeight="1">
      <c r="A166" s="33" t="s">
        <v>152</v>
      </c>
      <c r="B166" s="34">
        <f t="array" ref="B166">SUM(H166:I166*$H$24:$I$24)</f>
        <v>0</v>
      </c>
      <c r="C166" s="87" t="s">
        <v>164</v>
      </c>
      <c r="D166" s="36"/>
      <c r="E166" s="37"/>
      <c r="F166" s="88" t="s">
        <v>155</v>
      </c>
      <c r="G166" s="66">
        <v>41.5</v>
      </c>
      <c r="H166" s="65"/>
      <c r="I166" s="67">
        <f t="shared" si="3"/>
        <v>0</v>
      </c>
      <c r="J166" s="70"/>
      <c r="K166" s="65"/>
      <c r="L166" s="63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16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ht="15.75" hidden="1" customHeight="1">
      <c r="A167" s="33" t="s">
        <v>152</v>
      </c>
      <c r="B167" s="34">
        <f t="array" ref="B167">SUM(H167:I167*$H$24:$I$24)</f>
        <v>0</v>
      </c>
      <c r="C167" s="87" t="s">
        <v>170</v>
      </c>
      <c r="D167" s="36"/>
      <c r="E167" s="37"/>
      <c r="F167" s="88" t="s">
        <v>155</v>
      </c>
      <c r="G167" s="66">
        <v>100.0</v>
      </c>
      <c r="H167" s="65"/>
      <c r="I167" s="67">
        <f t="shared" si="3"/>
        <v>0</v>
      </c>
      <c r="J167" s="70"/>
      <c r="K167" s="65"/>
      <c r="L167" s="63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16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ht="15.75" hidden="1" customHeight="1">
      <c r="A168" s="33" t="s">
        <v>152</v>
      </c>
      <c r="B168" s="34">
        <f t="array" ref="B168">SUM(H168:I168*$H$24:$I$24)</f>
        <v>0</v>
      </c>
      <c r="C168" s="87" t="s">
        <v>171</v>
      </c>
      <c r="D168" s="36"/>
      <c r="E168" s="37"/>
      <c r="F168" s="88" t="s">
        <v>155</v>
      </c>
      <c r="G168" s="66">
        <f>121.106387202938*0.8</f>
        <v>96.88510976</v>
      </c>
      <c r="H168" s="65"/>
      <c r="I168" s="67">
        <f t="shared" si="3"/>
        <v>0</v>
      </c>
      <c r="J168" s="70"/>
      <c r="K168" s="65"/>
      <c r="L168" s="63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16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ht="15.75" hidden="1" customHeight="1">
      <c r="A169" s="33" t="s">
        <v>152</v>
      </c>
      <c r="B169" s="34">
        <f t="array" ref="B169">SUM(H169:I169*$H$24:$I$24)</f>
        <v>0</v>
      </c>
      <c r="C169" s="95"/>
      <c r="D169" s="36"/>
      <c r="E169" s="37"/>
      <c r="F169" s="91"/>
      <c r="G169" s="66"/>
      <c r="H169" s="65"/>
      <c r="I169" s="67">
        <f t="shared" si="3"/>
        <v>0</v>
      </c>
      <c r="J169" s="70"/>
      <c r="K169" s="65"/>
      <c r="L169" s="63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16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ht="15.75" hidden="1" customHeight="1">
      <c r="A170" s="33" t="s">
        <v>152</v>
      </c>
      <c r="B170" s="34">
        <f t="array" ref="B170">SUM(H170:I170*$H$24:$I$24)</f>
        <v>0</v>
      </c>
      <c r="C170" s="87" t="s">
        <v>172</v>
      </c>
      <c r="D170" s="36"/>
      <c r="E170" s="37"/>
      <c r="F170" s="88" t="s">
        <v>155</v>
      </c>
      <c r="G170" s="66">
        <v>10.460791941918197</v>
      </c>
      <c r="H170" s="65"/>
      <c r="I170" s="67">
        <f t="shared" si="3"/>
        <v>0</v>
      </c>
      <c r="J170" s="70"/>
      <c r="K170" s="65"/>
      <c r="L170" s="63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16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ht="15.75" hidden="1" customHeight="1">
      <c r="A171" s="33" t="s">
        <v>152</v>
      </c>
      <c r="B171" s="34">
        <f t="array" ref="B171">SUM(H171:I171*$H$24:$I$24)</f>
        <v>0</v>
      </c>
      <c r="C171" s="87" t="s">
        <v>173</v>
      </c>
      <c r="D171" s="36"/>
      <c r="E171" s="37"/>
      <c r="F171" s="88" t="s">
        <v>155</v>
      </c>
      <c r="G171" s="66">
        <v>100.0</v>
      </c>
      <c r="H171" s="65"/>
      <c r="I171" s="67">
        <f t="shared" si="3"/>
        <v>0</v>
      </c>
      <c r="J171" s="70"/>
      <c r="K171" s="65"/>
      <c r="L171" s="63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16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ht="15.75" hidden="1" customHeight="1">
      <c r="A172" s="33" t="s">
        <v>152</v>
      </c>
      <c r="B172" s="34">
        <f t="array" ref="B172">SUM(H172:I172*$H$24:$I$24)</f>
        <v>0</v>
      </c>
      <c r="C172" s="95"/>
      <c r="D172" s="36"/>
      <c r="E172" s="37"/>
      <c r="F172" s="91"/>
      <c r="G172" s="66"/>
      <c r="H172" s="65"/>
      <c r="I172" s="67">
        <f t="shared" si="3"/>
        <v>0</v>
      </c>
      <c r="J172" s="70"/>
      <c r="K172" s="65"/>
      <c r="L172" s="63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16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ht="15.75" hidden="1" customHeight="1">
      <c r="A173" s="33" t="s">
        <v>152</v>
      </c>
      <c r="B173" s="34">
        <f t="array" ref="B173">SUM(H173:I173*$H$24:$I$24)</f>
        <v>0</v>
      </c>
      <c r="C173" s="95"/>
      <c r="D173" s="36"/>
      <c r="E173" s="37"/>
      <c r="F173" s="91"/>
      <c r="G173" s="66"/>
      <c r="H173" s="65"/>
      <c r="I173" s="67">
        <f t="shared" si="3"/>
        <v>0</v>
      </c>
      <c r="J173" s="70"/>
      <c r="K173" s="65"/>
      <c r="L173" s="63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16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ht="15.75" hidden="1" customHeight="1">
      <c r="A174" s="33" t="s">
        <v>152</v>
      </c>
      <c r="B174" s="34">
        <f t="array" ref="B174">SUM(H174:I174*$H$24:$I$24)</f>
        <v>0</v>
      </c>
      <c r="C174" s="87" t="s">
        <v>174</v>
      </c>
      <c r="D174" s="36"/>
      <c r="E174" s="37"/>
      <c r="F174" s="88" t="s">
        <v>155</v>
      </c>
      <c r="G174" s="66">
        <v>101.95853630982421</v>
      </c>
      <c r="H174" s="65"/>
      <c r="I174" s="67">
        <f t="shared" si="3"/>
        <v>0</v>
      </c>
      <c r="J174" s="70"/>
      <c r="K174" s="65"/>
      <c r="L174" s="63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16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ht="15.75" hidden="1" customHeight="1">
      <c r="A175" s="33" t="s">
        <v>152</v>
      </c>
      <c r="B175" s="34">
        <f t="array" ref="B175">SUM(H175:I175*$H$24:$I$24)</f>
        <v>0</v>
      </c>
      <c r="C175" s="87" t="s">
        <v>175</v>
      </c>
      <c r="D175" s="36"/>
      <c r="E175" s="37"/>
      <c r="F175" s="88" t="s">
        <v>176</v>
      </c>
      <c r="G175" s="66">
        <v>196.43210035296426</v>
      </c>
      <c r="H175" s="65"/>
      <c r="I175" s="67">
        <f t="shared" si="3"/>
        <v>0</v>
      </c>
      <c r="J175" s="70"/>
      <c r="K175" s="65"/>
      <c r="L175" s="63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16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ht="15.75" hidden="1" customHeight="1">
      <c r="A176" s="33" t="s">
        <v>152</v>
      </c>
      <c r="B176" s="34">
        <f t="array" ref="B176">SUM(H176:I176*$H$24:$I$24)</f>
        <v>0</v>
      </c>
      <c r="C176" s="87" t="s">
        <v>177</v>
      </c>
      <c r="D176" s="36"/>
      <c r="E176" s="37"/>
      <c r="F176" s="88" t="s">
        <v>155</v>
      </c>
      <c r="G176" s="66">
        <v>220.0</v>
      </c>
      <c r="H176" s="65"/>
      <c r="I176" s="67">
        <f t="shared" si="3"/>
        <v>0</v>
      </c>
      <c r="J176" s="70"/>
      <c r="K176" s="65"/>
      <c r="L176" s="63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16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ht="15.75" hidden="1" customHeight="1">
      <c r="A177" s="33" t="s">
        <v>152</v>
      </c>
      <c r="B177" s="34">
        <f t="array" ref="B177">SUM(H177:I177*$H$24:$I$24)</f>
        <v>0</v>
      </c>
      <c r="C177" s="87" t="s">
        <v>178</v>
      </c>
      <c r="D177" s="36"/>
      <c r="E177" s="37"/>
      <c r="F177" s="88" t="s">
        <v>155</v>
      </c>
      <c r="G177" s="66">
        <v>20.0</v>
      </c>
      <c r="H177" s="65"/>
      <c r="I177" s="67">
        <f t="shared" si="3"/>
        <v>0</v>
      </c>
      <c r="J177" s="70"/>
      <c r="K177" s="65"/>
      <c r="L177" s="63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16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ht="15.75" hidden="1" customHeight="1">
      <c r="A178" s="33" t="s">
        <v>152</v>
      </c>
      <c r="B178" s="34">
        <f t="array" ref="B178">SUM(H178:I178*$H$24:$I$24)</f>
        <v>0</v>
      </c>
      <c r="C178" s="87" t="s">
        <v>179</v>
      </c>
      <c r="D178" s="36"/>
      <c r="E178" s="37"/>
      <c r="F178" s="88" t="s">
        <v>155</v>
      </c>
      <c r="G178" s="66">
        <v>170.76034315978768</v>
      </c>
      <c r="H178" s="65"/>
      <c r="I178" s="67">
        <f t="shared" si="3"/>
        <v>0</v>
      </c>
      <c r="J178" s="70"/>
      <c r="K178" s="65"/>
      <c r="L178" s="63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16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ht="15.75" hidden="1" customHeight="1">
      <c r="A179" s="33" t="s">
        <v>152</v>
      </c>
      <c r="B179" s="34">
        <f t="array" ref="B179">SUM(H179:I179*$H$24:$I$24)</f>
        <v>0</v>
      </c>
      <c r="C179" s="87" t="s">
        <v>180</v>
      </c>
      <c r="D179" s="36"/>
      <c r="E179" s="37"/>
      <c r="F179" s="88" t="s">
        <v>155</v>
      </c>
      <c r="G179" s="66">
        <v>90.0</v>
      </c>
      <c r="H179" s="65"/>
      <c r="I179" s="67">
        <f t="shared" si="3"/>
        <v>0</v>
      </c>
      <c r="J179" s="70"/>
      <c r="K179" s="65"/>
      <c r="L179" s="63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16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ht="15.75" hidden="1" customHeight="1">
      <c r="A180" s="33" t="s">
        <v>152</v>
      </c>
      <c r="B180" s="34">
        <f t="array" ref="B180">SUM(H180:I180*$H$24:$I$24)</f>
        <v>0</v>
      </c>
      <c r="C180" s="87" t="s">
        <v>181</v>
      </c>
      <c r="D180" s="36"/>
      <c r="E180" s="37"/>
      <c r="F180" s="88" t="s">
        <v>155</v>
      </c>
      <c r="G180" s="66">
        <v>370.0</v>
      </c>
      <c r="H180" s="65"/>
      <c r="I180" s="67">
        <f t="shared" si="3"/>
        <v>0</v>
      </c>
      <c r="J180" s="70"/>
      <c r="K180" s="65"/>
      <c r="L180" s="63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16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ht="15.75" hidden="1" customHeight="1">
      <c r="A181" s="33" t="s">
        <v>152</v>
      </c>
      <c r="B181" s="34">
        <f t="array" ref="B181">SUM(H181:I181*$H$24:$I$24)</f>
        <v>0</v>
      </c>
      <c r="C181" s="87" t="s">
        <v>182</v>
      </c>
      <c r="D181" s="36"/>
      <c r="E181" s="37"/>
      <c r="F181" s="88" t="s">
        <v>155</v>
      </c>
      <c r="G181" s="66">
        <v>25.0</v>
      </c>
      <c r="H181" s="65"/>
      <c r="I181" s="67">
        <f t="shared" si="3"/>
        <v>0</v>
      </c>
      <c r="J181" s="70"/>
      <c r="K181" s="65"/>
      <c r="L181" s="63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16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ht="15.75" hidden="1" customHeight="1">
      <c r="A182" s="33" t="s">
        <v>152</v>
      </c>
      <c r="B182" s="34">
        <f t="array" ref="B182">SUM(H182:I182*$H$24:$I$24)</f>
        <v>0</v>
      </c>
      <c r="C182" s="95"/>
      <c r="D182" s="36"/>
      <c r="E182" s="37"/>
      <c r="F182" s="91"/>
      <c r="G182" s="66"/>
      <c r="H182" s="65"/>
      <c r="I182" s="67">
        <f t="shared" si="3"/>
        <v>0</v>
      </c>
      <c r="J182" s="70"/>
      <c r="K182" s="65"/>
      <c r="L182" s="63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16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ht="15.75" hidden="1" customHeight="1">
      <c r="A183" s="33" t="s">
        <v>152</v>
      </c>
      <c r="B183" s="34">
        <f t="array" ref="B183">SUM(H183:I183*$H$24:$I$24)</f>
        <v>0</v>
      </c>
      <c r="C183" s="87" t="s">
        <v>183</v>
      </c>
      <c r="D183" s="36"/>
      <c r="E183" s="37"/>
      <c r="F183" s="88" t="s">
        <v>155</v>
      </c>
      <c r="G183" s="66">
        <f>(32.6+21.5)*0.8</f>
        <v>43.28</v>
      </c>
      <c r="H183" s="65"/>
      <c r="I183" s="67">
        <f t="shared" si="3"/>
        <v>0</v>
      </c>
      <c r="J183" s="70"/>
      <c r="K183" s="65"/>
      <c r="L183" s="63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16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ht="15.75" customHeight="1">
      <c r="A184" s="33" t="s">
        <v>152</v>
      </c>
      <c r="B184" s="34">
        <f t="array" ref="B184">SUM(H184:I184*$H$24:$I$24)</f>
        <v>101</v>
      </c>
      <c r="C184" s="87" t="s">
        <v>184</v>
      </c>
      <c r="D184" s="36"/>
      <c r="E184" s="37"/>
      <c r="F184" s="88" t="s">
        <v>176</v>
      </c>
      <c r="G184" s="66">
        <v>100.0</v>
      </c>
      <c r="H184" s="65">
        <v>1.0</v>
      </c>
      <c r="I184" s="67">
        <f t="shared" si="3"/>
        <v>100</v>
      </c>
      <c r="J184" s="70"/>
      <c r="K184" s="65"/>
      <c r="L184" s="63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16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ht="15.75" hidden="1" customHeight="1">
      <c r="A185" s="33" t="s">
        <v>152</v>
      </c>
      <c r="B185" s="34">
        <f t="array" ref="B185">SUM(H185:I185*$H$24:$I$24)</f>
        <v>0</v>
      </c>
      <c r="C185" s="95"/>
      <c r="D185" s="36"/>
      <c r="E185" s="37"/>
      <c r="F185" s="91"/>
      <c r="G185" s="66"/>
      <c r="H185" s="65"/>
      <c r="I185" s="67">
        <f t="shared" si="3"/>
        <v>0</v>
      </c>
      <c r="J185" s="70"/>
      <c r="K185" s="65"/>
      <c r="L185" s="63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16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ht="15.75" hidden="1" customHeight="1">
      <c r="A186" s="33" t="s">
        <v>152</v>
      </c>
      <c r="B186" s="34">
        <f t="array" ref="B186">SUM(H186:I186*$H$24:$I$24)</f>
        <v>0</v>
      </c>
      <c r="C186" s="95"/>
      <c r="D186" s="36"/>
      <c r="E186" s="37"/>
      <c r="F186" s="91"/>
      <c r="G186" s="66"/>
      <c r="H186" s="65"/>
      <c r="I186" s="67">
        <f t="shared" si="3"/>
        <v>0</v>
      </c>
      <c r="J186" s="70"/>
      <c r="K186" s="65"/>
      <c r="L186" s="63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16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ht="15.75" customHeight="1">
      <c r="A187" s="33" t="s">
        <v>152</v>
      </c>
      <c r="B187" s="34">
        <f t="array" ref="B187">SUM(H187:I187*$H$24:$I$24)</f>
        <v>505</v>
      </c>
      <c r="C187" s="87" t="s">
        <v>185</v>
      </c>
      <c r="D187" s="36"/>
      <c r="E187" s="37"/>
      <c r="F187" s="88" t="s">
        <v>176</v>
      </c>
      <c r="G187" s="66">
        <v>100.0</v>
      </c>
      <c r="H187" s="65">
        <v>5.0</v>
      </c>
      <c r="I187" s="67">
        <f t="shared" si="3"/>
        <v>500</v>
      </c>
      <c r="J187" s="70"/>
      <c r="K187" s="65"/>
      <c r="L187" s="63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16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ht="15.75" hidden="1" customHeight="1">
      <c r="A188" s="33" t="s">
        <v>152</v>
      </c>
      <c r="B188" s="34">
        <f t="array" ref="B188">SUM(H188:I188*$H$24:$I$24)</f>
        <v>0</v>
      </c>
      <c r="C188" s="95"/>
      <c r="D188" s="36"/>
      <c r="E188" s="37"/>
      <c r="F188" s="91"/>
      <c r="G188" s="66"/>
      <c r="H188" s="130"/>
      <c r="I188" s="67">
        <f t="shared" si="3"/>
        <v>0</v>
      </c>
      <c r="J188" s="70"/>
      <c r="K188" s="65"/>
      <c r="L188" s="63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16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ht="15.75" hidden="1" customHeight="1">
      <c r="A189" s="33" t="s">
        <v>152</v>
      </c>
      <c r="B189" s="34">
        <f t="array" ref="B189">SUM(H189:I189*$H$24:$I$24)</f>
        <v>0</v>
      </c>
      <c r="C189" s="95"/>
      <c r="D189" s="36"/>
      <c r="E189" s="37"/>
      <c r="F189" s="91"/>
      <c r="G189" s="66"/>
      <c r="H189" s="65"/>
      <c r="I189" s="67">
        <f t="shared" si="3"/>
        <v>0</v>
      </c>
      <c r="J189" s="70"/>
      <c r="K189" s="65"/>
      <c r="L189" s="63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16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ht="15.75" hidden="1" customHeight="1">
      <c r="A190" s="33" t="s">
        <v>152</v>
      </c>
      <c r="B190" s="34">
        <f t="array" ref="B190">SUM(H190:I190*$H$24:$I$24)</f>
        <v>0</v>
      </c>
      <c r="C190" s="87" t="s">
        <v>186</v>
      </c>
      <c r="D190" s="36"/>
      <c r="E190" s="37"/>
      <c r="F190" s="88" t="s">
        <v>155</v>
      </c>
      <c r="G190" s="66">
        <f>46.7*0.8</f>
        <v>37.36</v>
      </c>
      <c r="H190" s="65"/>
      <c r="I190" s="67">
        <f t="shared" si="3"/>
        <v>0</v>
      </c>
      <c r="J190" s="70"/>
      <c r="K190" s="65"/>
      <c r="L190" s="63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16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ht="15.75" customHeight="1">
      <c r="A191" s="33" t="s">
        <v>152</v>
      </c>
      <c r="B191" s="34">
        <f t="array" ref="B191">SUM(H191:I191*$H$24:$I$24)</f>
        <v>807.3</v>
      </c>
      <c r="C191" s="87" t="s">
        <v>187</v>
      </c>
      <c r="D191" s="36"/>
      <c r="E191" s="37"/>
      <c r="F191" s="88" t="s">
        <v>155</v>
      </c>
      <c r="G191" s="66">
        <v>16.94</v>
      </c>
      <c r="H191" s="65">
        <v>45.0</v>
      </c>
      <c r="I191" s="67">
        <f t="shared" si="3"/>
        <v>762.3</v>
      </c>
      <c r="J191" s="70"/>
      <c r="K191" s="65"/>
      <c r="L191" s="63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16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ht="15.75" hidden="1" customHeight="1">
      <c r="A192" s="33" t="s">
        <v>152</v>
      </c>
      <c r="B192" s="34">
        <f t="array" ref="B192">SUM(H192:I192*$H$24:$I$24)</f>
        <v>0</v>
      </c>
      <c r="C192" s="87" t="s">
        <v>188</v>
      </c>
      <c r="D192" s="36"/>
      <c r="E192" s="37"/>
      <c r="F192" s="88" t="s">
        <v>155</v>
      </c>
      <c r="G192" s="66">
        <v>7.440000000000001</v>
      </c>
      <c r="H192" s="65"/>
      <c r="I192" s="67">
        <f t="shared" si="3"/>
        <v>0</v>
      </c>
      <c r="J192" s="70"/>
      <c r="K192" s="65"/>
      <c r="L192" s="63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16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ht="15.75" hidden="1" customHeight="1">
      <c r="A193" s="33" t="s">
        <v>152</v>
      </c>
      <c r="B193" s="34">
        <f t="array" ref="B193">SUM(H193:I193*$H$24:$I$24)</f>
        <v>0</v>
      </c>
      <c r="C193" s="95"/>
      <c r="D193" s="36"/>
      <c r="E193" s="37"/>
      <c r="F193" s="91"/>
      <c r="G193" s="66"/>
      <c r="H193" s="65"/>
      <c r="I193" s="67">
        <f t="shared" si="3"/>
        <v>0</v>
      </c>
      <c r="J193" s="70"/>
      <c r="K193" s="65"/>
      <c r="L193" s="63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16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ht="15.75" hidden="1" customHeight="1">
      <c r="A194" s="33" t="s">
        <v>152</v>
      </c>
      <c r="B194" s="34">
        <f t="array" ref="B194">SUM(H194:I194*$H$24:$I$24)</f>
        <v>0</v>
      </c>
      <c r="C194" s="87" t="s">
        <v>189</v>
      </c>
      <c r="D194" s="36"/>
      <c r="E194" s="37"/>
      <c r="F194" s="88" t="s">
        <v>155</v>
      </c>
      <c r="G194" s="66">
        <v>18.56</v>
      </c>
      <c r="H194" s="65"/>
      <c r="I194" s="67">
        <f t="shared" si="3"/>
        <v>0</v>
      </c>
      <c r="J194" s="70"/>
      <c r="K194" s="65"/>
      <c r="L194" s="63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16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ht="15.75" hidden="1" customHeight="1">
      <c r="A195" s="33" t="s">
        <v>152</v>
      </c>
      <c r="B195" s="34">
        <f t="array" ref="B195">SUM(H195:I195*$H$24:$I$24)</f>
        <v>0</v>
      </c>
      <c r="C195" s="95"/>
      <c r="D195" s="36"/>
      <c r="E195" s="37"/>
      <c r="F195" s="91"/>
      <c r="G195" s="66"/>
      <c r="H195" s="65"/>
      <c r="I195" s="67">
        <f t="shared" si="3"/>
        <v>0</v>
      </c>
      <c r="J195" s="70"/>
      <c r="K195" s="65"/>
      <c r="L195" s="63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16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ht="15.75" hidden="1" customHeight="1">
      <c r="A196" s="33" t="s">
        <v>152</v>
      </c>
      <c r="B196" s="34">
        <f t="array" ref="B196">SUM(H196:I196*$H$24:$I$24)</f>
        <v>0</v>
      </c>
      <c r="C196" s="95"/>
      <c r="D196" s="36"/>
      <c r="E196" s="37"/>
      <c r="F196" s="91"/>
      <c r="G196" s="66"/>
      <c r="H196" s="65"/>
      <c r="I196" s="67">
        <f t="shared" si="3"/>
        <v>0</v>
      </c>
      <c r="J196" s="70"/>
      <c r="K196" s="65"/>
      <c r="L196" s="63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16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ht="15.75" hidden="1" customHeight="1">
      <c r="A197" s="33" t="s">
        <v>152</v>
      </c>
      <c r="B197" s="34">
        <f t="array" ref="B197">SUM(H197:I197*$H$24:$I$24)</f>
        <v>0</v>
      </c>
      <c r="C197" s="87" t="s">
        <v>190</v>
      </c>
      <c r="D197" s="36"/>
      <c r="E197" s="37"/>
      <c r="F197" s="88" t="s">
        <v>155</v>
      </c>
      <c r="G197" s="66">
        <v>29.11064246200997</v>
      </c>
      <c r="H197" s="65"/>
      <c r="I197" s="67">
        <f t="shared" si="3"/>
        <v>0</v>
      </c>
      <c r="J197" s="70"/>
      <c r="K197" s="65"/>
      <c r="L197" s="63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16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ht="15.75" hidden="1" customHeight="1">
      <c r="A198" s="33" t="s">
        <v>152</v>
      </c>
      <c r="B198" s="34">
        <f t="array" ref="B198">SUM(H198:I198*$H$24:$I$24)</f>
        <v>0</v>
      </c>
      <c r="C198" s="95"/>
      <c r="D198" s="36"/>
      <c r="E198" s="37"/>
      <c r="F198" s="91"/>
      <c r="G198" s="66"/>
      <c r="H198" s="65"/>
      <c r="I198" s="67">
        <f t="shared" si="3"/>
        <v>0</v>
      </c>
      <c r="J198" s="70"/>
      <c r="K198" s="65"/>
      <c r="L198" s="63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16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ht="15.75" hidden="1" customHeight="1">
      <c r="A199" s="33" t="s">
        <v>152</v>
      </c>
      <c r="B199" s="34">
        <f t="array" ref="B199">SUM(H199:I199*$H$24:$I$24)</f>
        <v>0</v>
      </c>
      <c r="C199" s="87" t="s">
        <v>191</v>
      </c>
      <c r="D199" s="36"/>
      <c r="E199" s="37"/>
      <c r="F199" s="88" t="s">
        <v>155</v>
      </c>
      <c r="G199" s="66">
        <v>15.0</v>
      </c>
      <c r="H199" s="65"/>
      <c r="I199" s="67">
        <f t="shared" si="3"/>
        <v>0</v>
      </c>
      <c r="J199" s="70"/>
      <c r="K199" s="65"/>
      <c r="L199" s="63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ht="15.75" hidden="1" customHeight="1">
      <c r="A200" s="33" t="s">
        <v>152</v>
      </c>
      <c r="B200" s="34">
        <f t="array" ref="B200">SUM(H200:I200*$H$24:$I$24)</f>
        <v>0</v>
      </c>
      <c r="C200" s="87" t="s">
        <v>192</v>
      </c>
      <c r="D200" s="36"/>
      <c r="E200" s="37"/>
      <c r="F200" s="88" t="s">
        <v>155</v>
      </c>
      <c r="G200" s="66">
        <v>3375.0</v>
      </c>
      <c r="H200" s="65"/>
      <c r="I200" s="67">
        <f t="shared" si="3"/>
        <v>0</v>
      </c>
      <c r="J200" s="70"/>
      <c r="K200" s="65"/>
      <c r="L200" s="63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16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ht="15.75" hidden="1" customHeight="1">
      <c r="A201" s="33" t="s">
        <v>152</v>
      </c>
      <c r="B201" s="34">
        <f t="array" ref="B201">SUM(H201:I201*$H$24:$I$24)</f>
        <v>0</v>
      </c>
      <c r="C201" s="87" t="s">
        <v>193</v>
      </c>
      <c r="D201" s="36"/>
      <c r="E201" s="37"/>
      <c r="F201" s="88" t="s">
        <v>155</v>
      </c>
      <c r="G201" s="66">
        <v>67.0</v>
      </c>
      <c r="H201" s="65"/>
      <c r="I201" s="67">
        <f t="shared" si="3"/>
        <v>0</v>
      </c>
      <c r="J201" s="70"/>
      <c r="K201" s="65"/>
      <c r="L201" s="63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16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ht="15.75" hidden="1" customHeight="1">
      <c r="A202" s="33" t="s">
        <v>152</v>
      </c>
      <c r="B202" s="34">
        <f t="array" ref="B202">SUM(H202:I202*$H$24:$I$24)</f>
        <v>0</v>
      </c>
      <c r="C202" s="87" t="s">
        <v>194</v>
      </c>
      <c r="D202" s="36"/>
      <c r="E202" s="37"/>
      <c r="F202" s="88" t="s">
        <v>155</v>
      </c>
      <c r="G202" s="66"/>
      <c r="H202" s="65"/>
      <c r="I202" s="67">
        <f t="shared" si="3"/>
        <v>0</v>
      </c>
      <c r="J202" s="70"/>
      <c r="K202" s="65"/>
      <c r="L202" s="63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16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ht="15.75" hidden="1" customHeight="1">
      <c r="A203" s="33" t="s">
        <v>152</v>
      </c>
      <c r="B203" s="34">
        <f t="array" ref="B203">SUM(H203:I203*$H$24:$I$24)</f>
        <v>0</v>
      </c>
      <c r="C203" s="87" t="s">
        <v>195</v>
      </c>
      <c r="D203" s="36"/>
      <c r="E203" s="37"/>
      <c r="F203" s="88" t="s">
        <v>155</v>
      </c>
      <c r="G203" s="66">
        <v>46.0</v>
      </c>
      <c r="H203" s="65"/>
      <c r="I203" s="67">
        <f t="shared" si="3"/>
        <v>0</v>
      </c>
      <c r="J203" s="70"/>
      <c r="K203" s="65"/>
      <c r="L203" s="63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16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ht="15.75" hidden="1" customHeight="1">
      <c r="A204" s="33" t="s">
        <v>152</v>
      </c>
      <c r="B204" s="34">
        <f t="array" ref="B204">SUM(H204:I204*$H$24:$I$24)</f>
        <v>0</v>
      </c>
      <c r="C204" s="87" t="s">
        <v>196</v>
      </c>
      <c r="D204" s="36"/>
      <c r="E204" s="37"/>
      <c r="F204" s="88" t="s">
        <v>155</v>
      </c>
      <c r="G204" s="66">
        <v>825.0</v>
      </c>
      <c r="H204" s="65"/>
      <c r="I204" s="67">
        <f t="shared" si="3"/>
        <v>0</v>
      </c>
      <c r="J204" s="70"/>
      <c r="K204" s="65"/>
      <c r="L204" s="63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16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ht="15.75" hidden="1" customHeight="1">
      <c r="A205" s="33" t="s">
        <v>152</v>
      </c>
      <c r="B205" s="34">
        <f t="array" ref="B205">SUM(H205:I205*$H$24:$I$24)</f>
        <v>0</v>
      </c>
      <c r="C205" s="87" t="s">
        <v>197</v>
      </c>
      <c r="D205" s="36"/>
      <c r="E205" s="37"/>
      <c r="F205" s="88" t="s">
        <v>155</v>
      </c>
      <c r="G205" s="66">
        <v>200.5637666709711</v>
      </c>
      <c r="H205" s="65"/>
      <c r="I205" s="67">
        <f t="shared" si="3"/>
        <v>0</v>
      </c>
      <c r="J205" s="70"/>
      <c r="K205" s="65"/>
      <c r="L205" s="63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16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ht="15.75" hidden="1" customHeight="1">
      <c r="A206" s="33" t="s">
        <v>152</v>
      </c>
      <c r="B206" s="34">
        <f t="array" ref="B206">SUM(H206:I206*$H$24:$I$24)</f>
        <v>0</v>
      </c>
      <c r="C206" s="87" t="s">
        <v>198</v>
      </c>
      <c r="D206" s="36"/>
      <c r="E206" s="37"/>
      <c r="F206" s="88" t="s">
        <v>155</v>
      </c>
      <c r="G206" s="66">
        <v>265.7886242993699</v>
      </c>
      <c r="H206" s="65"/>
      <c r="I206" s="67">
        <f t="shared" si="3"/>
        <v>0</v>
      </c>
      <c r="J206" s="70"/>
      <c r="K206" s="65"/>
      <c r="L206" s="63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16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ht="15.75" hidden="1" customHeight="1">
      <c r="A207" s="33" t="s">
        <v>58</v>
      </c>
      <c r="B207" s="34">
        <f t="array" ref="B207">SUM(H207:I207*$H$24:$I$24)</f>
        <v>0</v>
      </c>
      <c r="C207" s="87" t="s">
        <v>199</v>
      </c>
      <c r="D207" s="36"/>
      <c r="E207" s="37"/>
      <c r="F207" s="88" t="s">
        <v>176</v>
      </c>
      <c r="G207" s="66">
        <v>68.68344576354848</v>
      </c>
      <c r="H207" s="65"/>
      <c r="I207" s="67">
        <f t="shared" si="3"/>
        <v>0</v>
      </c>
      <c r="J207" s="70"/>
      <c r="K207" s="65"/>
      <c r="L207" s="63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16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ht="15.75" hidden="1" customHeight="1">
      <c r="A208" s="33" t="s">
        <v>152</v>
      </c>
      <c r="B208" s="34">
        <f t="array" ref="B208">SUM(H208:I208*$H$24:$I$24)</f>
        <v>0</v>
      </c>
      <c r="C208" s="87" t="s">
        <v>200</v>
      </c>
      <c r="D208" s="36"/>
      <c r="E208" s="37"/>
      <c r="F208" s="88" t="s">
        <v>155</v>
      </c>
      <c r="G208" s="66">
        <v>18.56</v>
      </c>
      <c r="H208" s="65"/>
      <c r="I208" s="67">
        <f t="shared" si="3"/>
        <v>0</v>
      </c>
      <c r="J208" s="70"/>
      <c r="K208" s="65"/>
      <c r="L208" s="63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16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ht="15.75" hidden="1" customHeight="1">
      <c r="A209" s="33" t="s">
        <v>152</v>
      </c>
      <c r="B209" s="34">
        <f t="array" ref="B209">SUM(H209:I209*$H$24:$I$24)</f>
        <v>0</v>
      </c>
      <c r="C209" s="87" t="s">
        <v>201</v>
      </c>
      <c r="D209" s="36"/>
      <c r="E209" s="37"/>
      <c r="F209" s="88" t="s">
        <v>155</v>
      </c>
      <c r="G209" s="66">
        <v>28.446776843060288</v>
      </c>
      <c r="H209" s="65"/>
      <c r="I209" s="67">
        <f t="shared" si="3"/>
        <v>0</v>
      </c>
      <c r="J209" s="70"/>
      <c r="K209" s="65"/>
      <c r="L209" s="63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16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ht="15.75" hidden="1" customHeight="1">
      <c r="A210" s="33" t="s">
        <v>152</v>
      </c>
      <c r="B210" s="34">
        <f t="array" ref="B210">SUM(H210:I210*$H$24:$I$24)</f>
        <v>0</v>
      </c>
      <c r="C210" s="87" t="s">
        <v>202</v>
      </c>
      <c r="D210" s="36"/>
      <c r="E210" s="37"/>
      <c r="F210" s="88" t="s">
        <v>155</v>
      </c>
      <c r="G210" s="66">
        <v>190.0</v>
      </c>
      <c r="H210" s="65"/>
      <c r="I210" s="67">
        <f t="shared" si="3"/>
        <v>0</v>
      </c>
      <c r="J210" s="70"/>
      <c r="K210" s="65"/>
      <c r="L210" s="63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16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ht="15.75" hidden="1" customHeight="1">
      <c r="A211" s="33" t="s">
        <v>152</v>
      </c>
      <c r="B211" s="34">
        <f t="array" ref="B211">SUM(H211:I211*$H$24:$I$24)</f>
        <v>0</v>
      </c>
      <c r="C211" s="87" t="s">
        <v>203</v>
      </c>
      <c r="D211" s="36"/>
      <c r="E211" s="37"/>
      <c r="F211" s="88" t="s">
        <v>155</v>
      </c>
      <c r="G211" s="66">
        <v>10.0</v>
      </c>
      <c r="H211" s="65"/>
      <c r="I211" s="67">
        <f t="shared" si="3"/>
        <v>0</v>
      </c>
      <c r="J211" s="70"/>
      <c r="K211" s="65"/>
      <c r="L211" s="63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16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ht="15.75" customHeight="1">
      <c r="A212" s="33" t="s">
        <v>152</v>
      </c>
      <c r="B212" s="34">
        <f t="array" ref="B212">SUM(H212:I212*$H$24:$I$24)</f>
        <v>261</v>
      </c>
      <c r="C212" s="87" t="s">
        <v>204</v>
      </c>
      <c r="D212" s="36"/>
      <c r="E212" s="37"/>
      <c r="F212" s="88" t="s">
        <v>205</v>
      </c>
      <c r="G212" s="66">
        <v>28.0</v>
      </c>
      <c r="H212" s="65">
        <v>9.0</v>
      </c>
      <c r="I212" s="67">
        <f t="shared" si="3"/>
        <v>252</v>
      </c>
      <c r="J212" s="70"/>
      <c r="K212" s="65"/>
      <c r="L212" s="63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16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ht="15.75" customHeight="1">
      <c r="A213" s="79">
        <v>9999.0</v>
      </c>
      <c r="B213" s="34">
        <f>SUM(B139:B212)</f>
        <v>2193</v>
      </c>
      <c r="C213" s="101" t="s">
        <v>206</v>
      </c>
      <c r="D213" s="50"/>
      <c r="E213" s="51"/>
      <c r="F213" s="102"/>
      <c r="G213" s="103"/>
      <c r="H213" s="106">
        <f>SUMPRODUCT(H137:H212,$G$137:$G$212)*H24</f>
        <v>2121</v>
      </c>
      <c r="I213" s="105">
        <f>SUM(I137:I212)</f>
        <v>2121</v>
      </c>
      <c r="J213" s="76">
        <f>SUMPRODUCT(J137:J212,$G$137:$G$212)</f>
        <v>0</v>
      </c>
      <c r="K213" s="77"/>
      <c r="L213" s="7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116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ht="15.75" hidden="1" customHeight="1">
      <c r="A214" s="133" t="s">
        <v>207</v>
      </c>
      <c r="B214" s="34">
        <v>0.0</v>
      </c>
      <c r="C214" s="176" t="s">
        <v>519</v>
      </c>
      <c r="D214" s="24"/>
      <c r="E214" s="25"/>
      <c r="F214" s="177" t="s">
        <v>91</v>
      </c>
      <c r="G214" s="58"/>
      <c r="H214" s="57"/>
      <c r="I214" s="60"/>
      <c r="J214" s="70"/>
      <c r="K214" s="65"/>
      <c r="L214" s="6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116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ht="15.75" hidden="1" customHeight="1">
      <c r="A215" s="133" t="s">
        <v>207</v>
      </c>
      <c r="B215" s="34">
        <v>0.0</v>
      </c>
      <c r="C215" s="87" t="s">
        <v>208</v>
      </c>
      <c r="D215" s="36"/>
      <c r="E215" s="37"/>
      <c r="F215" s="88" t="s">
        <v>5</v>
      </c>
      <c r="G215" s="66"/>
      <c r="H215" s="65"/>
      <c r="I215" s="67">
        <f t="shared" ref="I215:I220" si="4">G215*H215</f>
        <v>0</v>
      </c>
      <c r="J215" s="70"/>
      <c r="K215" s="65"/>
      <c r="L215" s="6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116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ht="15.75" customHeight="1">
      <c r="A216" s="147"/>
      <c r="B216" s="152"/>
      <c r="C216" s="159" t="s">
        <v>164</v>
      </c>
      <c r="D216" s="36"/>
      <c r="E216" s="37"/>
      <c r="F216" s="160" t="s">
        <v>155</v>
      </c>
      <c r="G216" s="155">
        <v>154.0</v>
      </c>
      <c r="H216" s="148">
        <v>1.0</v>
      </c>
      <c r="I216" s="156">
        <f t="shared" si="4"/>
        <v>154</v>
      </c>
      <c r="J216" s="147"/>
      <c r="K216" s="148"/>
      <c r="L216" s="149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1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</row>
    <row r="217" ht="15.75" customHeight="1">
      <c r="A217" s="147"/>
      <c r="B217" s="152"/>
      <c r="C217" s="159" t="s">
        <v>515</v>
      </c>
      <c r="D217" s="36"/>
      <c r="E217" s="37"/>
      <c r="F217" s="160" t="s">
        <v>62</v>
      </c>
      <c r="G217" s="155">
        <v>350.0</v>
      </c>
      <c r="H217" s="148">
        <v>0.06</v>
      </c>
      <c r="I217" s="156">
        <f t="shared" si="4"/>
        <v>21</v>
      </c>
      <c r="J217" s="147"/>
      <c r="K217" s="148"/>
      <c r="L217" s="149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1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</row>
    <row r="218" ht="15.75" customHeight="1">
      <c r="A218" s="147"/>
      <c r="B218" s="152"/>
      <c r="C218" s="159" t="s">
        <v>516</v>
      </c>
      <c r="D218" s="36"/>
      <c r="E218" s="37"/>
      <c r="F218" s="160" t="s">
        <v>235</v>
      </c>
      <c r="G218" s="155">
        <v>7.0</v>
      </c>
      <c r="H218" s="148">
        <v>8.0</v>
      </c>
      <c r="I218" s="156">
        <f t="shared" si="4"/>
        <v>56</v>
      </c>
      <c r="J218" s="147"/>
      <c r="K218" s="148"/>
      <c r="L218" s="149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1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</row>
    <row r="219" ht="15.75" customHeight="1">
      <c r="A219" s="147"/>
      <c r="B219" s="152"/>
      <c r="C219" s="159" t="s">
        <v>380</v>
      </c>
      <c r="D219" s="36"/>
      <c r="E219" s="37"/>
      <c r="F219" s="160" t="s">
        <v>169</v>
      </c>
      <c r="G219" s="155">
        <v>2.2</v>
      </c>
      <c r="H219" s="148">
        <v>250.0</v>
      </c>
      <c r="I219" s="156">
        <f t="shared" si="4"/>
        <v>550</v>
      </c>
      <c r="J219" s="147"/>
      <c r="K219" s="148"/>
      <c r="L219" s="149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1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</row>
    <row r="220" ht="15.75" customHeight="1">
      <c r="A220" s="147"/>
      <c r="B220" s="152"/>
      <c r="C220" s="159" t="s">
        <v>517</v>
      </c>
      <c r="D220" s="36"/>
      <c r="E220" s="37"/>
      <c r="F220" s="160" t="s">
        <v>155</v>
      </c>
      <c r="G220" s="155">
        <v>154.0</v>
      </c>
      <c r="H220" s="148">
        <v>1.0</v>
      </c>
      <c r="I220" s="156">
        <f t="shared" si="4"/>
        <v>154</v>
      </c>
      <c r="J220" s="147"/>
      <c r="K220" s="148"/>
      <c r="L220" s="149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1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</row>
    <row r="221" ht="19.5" customHeight="1">
      <c r="A221" s="147"/>
      <c r="B221" s="152"/>
      <c r="C221" s="101" t="s">
        <v>212</v>
      </c>
      <c r="D221" s="50"/>
      <c r="E221" s="51"/>
      <c r="F221" s="102"/>
      <c r="G221" s="103"/>
      <c r="H221" s="106"/>
      <c r="I221" s="105">
        <f>SUM(I216:I220)</f>
        <v>935</v>
      </c>
      <c r="J221" s="147"/>
      <c r="K221" s="148"/>
      <c r="L221" s="149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1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</row>
    <row r="222" ht="15.75" customHeight="1">
      <c r="A222" s="258" t="s">
        <v>207</v>
      </c>
      <c r="B222" s="152">
        <f t="array" ref="B222">SUM(H222:I222*$H$24:$I$24)</f>
        <v>9000</v>
      </c>
      <c r="C222" s="159" t="s">
        <v>209</v>
      </c>
      <c r="D222" s="36"/>
      <c r="E222" s="37"/>
      <c r="F222" s="160" t="s">
        <v>210</v>
      </c>
      <c r="G222" s="155">
        <v>3.5</v>
      </c>
      <c r="H222" s="148">
        <v>2000.0</v>
      </c>
      <c r="I222" s="156">
        <f>G222*H222</f>
        <v>7000</v>
      </c>
      <c r="J222" s="147"/>
      <c r="K222" s="148"/>
      <c r="L222" s="149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1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</row>
    <row r="223" ht="15.75" hidden="1" customHeight="1">
      <c r="A223" s="133" t="s">
        <v>207</v>
      </c>
      <c r="B223" s="34">
        <v>0.0</v>
      </c>
      <c r="C223" s="87" t="s">
        <v>520</v>
      </c>
      <c r="D223" s="36"/>
      <c r="E223" s="37"/>
      <c r="F223" s="88" t="s">
        <v>91</v>
      </c>
      <c r="G223" s="66"/>
      <c r="H223" s="65"/>
      <c r="I223" s="67"/>
      <c r="J223" s="70"/>
      <c r="K223" s="65"/>
      <c r="L223" s="6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116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ht="15.75" hidden="1" customHeight="1">
      <c r="A224" s="133" t="s">
        <v>207</v>
      </c>
      <c r="B224" s="34">
        <v>0.0</v>
      </c>
      <c r="C224" s="87" t="s">
        <v>521</v>
      </c>
      <c r="D224" s="36"/>
      <c r="E224" s="37"/>
      <c r="F224" s="88" t="s">
        <v>5</v>
      </c>
      <c r="G224" s="66"/>
      <c r="H224" s="65"/>
      <c r="I224" s="67">
        <f t="shared" ref="I224:I225" si="5">G224*H224</f>
        <v>0</v>
      </c>
      <c r="J224" s="70"/>
      <c r="K224" s="65"/>
      <c r="L224" s="6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116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ht="15.75" hidden="1" customHeight="1">
      <c r="A225" s="133" t="s">
        <v>207</v>
      </c>
      <c r="B225" s="34">
        <f t="array" ref="B225">SUM(H225:I225*$H$24:$I$24)</f>
        <v>0</v>
      </c>
      <c r="C225" s="87" t="s">
        <v>522</v>
      </c>
      <c r="D225" s="36"/>
      <c r="E225" s="37"/>
      <c r="F225" s="91"/>
      <c r="G225" s="66"/>
      <c r="H225" s="65"/>
      <c r="I225" s="67">
        <f t="shared" si="5"/>
        <v>0</v>
      </c>
      <c r="J225" s="70"/>
      <c r="K225" s="65"/>
      <c r="L225" s="63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16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ht="17.25" customHeight="1">
      <c r="A226" s="79">
        <v>9999.0</v>
      </c>
      <c r="B226" s="34">
        <f>SUM(B214:B225)</f>
        <v>9000</v>
      </c>
      <c r="C226" s="101" t="s">
        <v>211</v>
      </c>
      <c r="D226" s="50"/>
      <c r="E226" s="51"/>
      <c r="F226" s="81"/>
      <c r="G226" s="82"/>
      <c r="H226" s="83">
        <f>(H225*H224+H222*H215)*H$24</f>
        <v>0</v>
      </c>
      <c r="I226" s="105">
        <f>I222+I225</f>
        <v>7000</v>
      </c>
      <c r="J226" s="259"/>
      <c r="K226" s="260"/>
      <c r="L226" s="261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16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ht="15.75" hidden="1" customHeight="1">
      <c r="A227" s="30" t="s">
        <v>350</v>
      </c>
      <c r="B227" s="34">
        <f t="array" ref="B227">SUM(H227:I227*$H$24:$I$24)</f>
        <v>0</v>
      </c>
      <c r="C227" s="85"/>
      <c r="D227" s="24"/>
      <c r="E227" s="25"/>
      <c r="F227" s="86"/>
      <c r="G227" s="58"/>
      <c r="H227" s="57"/>
      <c r="I227" s="60">
        <f t="shared" ref="I227:I257" si="6">G227*H227</f>
        <v>0</v>
      </c>
      <c r="J227" s="70"/>
      <c r="K227" s="65"/>
      <c r="L227" s="63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16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ht="15.75" hidden="1" customHeight="1">
      <c r="A228" s="30" t="s">
        <v>213</v>
      </c>
      <c r="B228" s="34">
        <f t="array" ref="B228">SUM(H228:I228*$H$24:$I$24)</f>
        <v>0</v>
      </c>
      <c r="C228" s="157" t="s">
        <v>213</v>
      </c>
      <c r="D228" s="36"/>
      <c r="E228" s="37"/>
      <c r="F228" s="91"/>
      <c r="G228" s="66"/>
      <c r="H228" s="65"/>
      <c r="I228" s="67">
        <f t="shared" si="6"/>
        <v>0</v>
      </c>
      <c r="J228" s="70"/>
      <c r="K228" s="65"/>
      <c r="L228" s="63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16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ht="15.75" hidden="1" customHeight="1">
      <c r="A229" s="30" t="s">
        <v>213</v>
      </c>
      <c r="B229" s="34">
        <f t="array" ref="B229">SUM(H229:I229*$H$24:$I$24)</f>
        <v>0</v>
      </c>
      <c r="C229" s="87" t="s">
        <v>214</v>
      </c>
      <c r="D229" s="36"/>
      <c r="E229" s="37"/>
      <c r="F229" s="88" t="s">
        <v>95</v>
      </c>
      <c r="G229" s="66">
        <v>6.37</v>
      </c>
      <c r="H229" s="65"/>
      <c r="I229" s="67">
        <f t="shared" si="6"/>
        <v>0</v>
      </c>
      <c r="J229" s="70"/>
      <c r="K229" s="65"/>
      <c r="L229" s="63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16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ht="15.75" hidden="1" customHeight="1">
      <c r="A230" s="30" t="s">
        <v>213</v>
      </c>
      <c r="B230" s="34">
        <f t="array" ref="B230">SUM(H230:I230*$H$24:$I$24)</f>
        <v>0</v>
      </c>
      <c r="C230" s="87" t="s">
        <v>215</v>
      </c>
      <c r="D230" s="36"/>
      <c r="E230" s="37"/>
      <c r="F230" s="88" t="s">
        <v>95</v>
      </c>
      <c r="G230" s="66">
        <v>4.38</v>
      </c>
      <c r="H230" s="65"/>
      <c r="I230" s="67">
        <f t="shared" si="6"/>
        <v>0</v>
      </c>
      <c r="J230" s="70"/>
      <c r="K230" s="65"/>
      <c r="L230" s="63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16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ht="15.75" hidden="1" customHeight="1">
      <c r="A231" s="30" t="s">
        <v>213</v>
      </c>
      <c r="B231" s="34">
        <f t="array" ref="B231">SUM(H231:I231*$H$24:$I$24)</f>
        <v>0</v>
      </c>
      <c r="C231" s="87" t="s">
        <v>216</v>
      </c>
      <c r="D231" s="36"/>
      <c r="E231" s="37"/>
      <c r="F231" s="88" t="s">
        <v>95</v>
      </c>
      <c r="G231" s="66">
        <v>2.85</v>
      </c>
      <c r="H231" s="65"/>
      <c r="I231" s="67">
        <f t="shared" si="6"/>
        <v>0</v>
      </c>
      <c r="J231" s="70"/>
      <c r="K231" s="65"/>
      <c r="L231" s="63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16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ht="15.75" hidden="1" customHeight="1">
      <c r="A232" s="30" t="s">
        <v>213</v>
      </c>
      <c r="B232" s="34">
        <f t="array" ref="B232">SUM(H232:I232*$H$24:$I$24)</f>
        <v>0</v>
      </c>
      <c r="C232" s="87" t="s">
        <v>217</v>
      </c>
      <c r="D232" s="36"/>
      <c r="E232" s="37"/>
      <c r="F232" s="88" t="s">
        <v>95</v>
      </c>
      <c r="G232" s="66">
        <v>3.3960000000000004</v>
      </c>
      <c r="H232" s="65"/>
      <c r="I232" s="67">
        <f t="shared" si="6"/>
        <v>0</v>
      </c>
      <c r="J232" s="70"/>
      <c r="K232" s="65"/>
      <c r="L232" s="63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16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ht="15.75" hidden="1" customHeight="1">
      <c r="A233" s="30" t="s">
        <v>213</v>
      </c>
      <c r="B233" s="34">
        <f t="array" ref="B233">SUM(H233:I233*$H$24:$I$24)</f>
        <v>0</v>
      </c>
      <c r="C233" s="87" t="s">
        <v>218</v>
      </c>
      <c r="D233" s="36"/>
      <c r="E233" s="37"/>
      <c r="F233" s="88" t="s">
        <v>95</v>
      </c>
      <c r="G233" s="66">
        <v>10.590000000000002</v>
      </c>
      <c r="H233" s="65"/>
      <c r="I233" s="67">
        <f t="shared" si="6"/>
        <v>0</v>
      </c>
      <c r="J233" s="70"/>
      <c r="K233" s="65"/>
      <c r="L233" s="63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16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ht="15.75" hidden="1" customHeight="1">
      <c r="A234" s="30" t="s">
        <v>213</v>
      </c>
      <c r="B234" s="34">
        <f t="array" ref="B234">SUM(H234:I234*$H$24:$I$24)</f>
        <v>0</v>
      </c>
      <c r="C234" s="95"/>
      <c r="D234" s="36"/>
      <c r="E234" s="37"/>
      <c r="F234" s="91"/>
      <c r="G234" s="66"/>
      <c r="H234" s="65"/>
      <c r="I234" s="67">
        <f t="shared" si="6"/>
        <v>0</v>
      </c>
      <c r="J234" s="70"/>
      <c r="K234" s="65"/>
      <c r="L234" s="63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16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ht="15.75" hidden="1" customHeight="1">
      <c r="A235" s="30" t="s">
        <v>213</v>
      </c>
      <c r="B235" s="34">
        <f t="array" ref="B235">SUM(H235:I235*$H$24:$I$24)</f>
        <v>0</v>
      </c>
      <c r="C235" s="95"/>
      <c r="D235" s="36"/>
      <c r="E235" s="37"/>
      <c r="F235" s="91"/>
      <c r="G235" s="66"/>
      <c r="H235" s="65"/>
      <c r="I235" s="67">
        <f t="shared" si="6"/>
        <v>0</v>
      </c>
      <c r="J235" s="70"/>
      <c r="K235" s="65"/>
      <c r="L235" s="63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16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ht="15.75" hidden="1" customHeight="1">
      <c r="A236" s="30" t="s">
        <v>213</v>
      </c>
      <c r="B236" s="34">
        <f t="array" ref="B236">SUM(H236:I236*$H$24:$I$24)</f>
        <v>0</v>
      </c>
      <c r="C236" s="95"/>
      <c r="D236" s="36"/>
      <c r="E236" s="37"/>
      <c r="F236" s="91"/>
      <c r="G236" s="66"/>
      <c r="H236" s="65"/>
      <c r="I236" s="67">
        <f t="shared" si="6"/>
        <v>0</v>
      </c>
      <c r="J236" s="70"/>
      <c r="K236" s="65"/>
      <c r="L236" s="63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16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ht="15.75" hidden="1" customHeight="1">
      <c r="A237" s="30" t="s">
        <v>213</v>
      </c>
      <c r="B237" s="34">
        <f t="array" ref="B237">SUM(H237:I237*$H$24:$I$24)</f>
        <v>0</v>
      </c>
      <c r="C237" s="87" t="s">
        <v>219</v>
      </c>
      <c r="D237" s="36"/>
      <c r="E237" s="37"/>
      <c r="F237" s="88" t="s">
        <v>220</v>
      </c>
      <c r="G237" s="66">
        <f>2421/1000*1.28</f>
        <v>3.09888</v>
      </c>
      <c r="H237" s="65"/>
      <c r="I237" s="67">
        <f t="shared" si="6"/>
        <v>0</v>
      </c>
      <c r="J237" s="70"/>
      <c r="K237" s="65"/>
      <c r="L237" s="63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16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ht="15.75" hidden="1" customHeight="1">
      <c r="A238" s="30" t="s">
        <v>213</v>
      </c>
      <c r="B238" s="34">
        <f t="array" ref="B238">SUM(H238:I238*$H$24:$I$24)</f>
        <v>0</v>
      </c>
      <c r="C238" s="87" t="s">
        <v>221</v>
      </c>
      <c r="D238" s="36"/>
      <c r="E238" s="37"/>
      <c r="F238" s="88" t="s">
        <v>222</v>
      </c>
      <c r="G238" s="66">
        <v>1.9</v>
      </c>
      <c r="H238" s="65"/>
      <c r="I238" s="67">
        <f t="shared" si="6"/>
        <v>0</v>
      </c>
      <c r="J238" s="70"/>
      <c r="K238" s="65"/>
      <c r="L238" s="63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16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ht="15.75" hidden="1" customHeight="1">
      <c r="A239" s="30" t="s">
        <v>213</v>
      </c>
      <c r="B239" s="34">
        <f t="array" ref="B239">SUM(H239:I239*$H$24:$I$24)</f>
        <v>0</v>
      </c>
      <c r="C239" s="87" t="s">
        <v>223</v>
      </c>
      <c r="D239" s="36"/>
      <c r="E239" s="37"/>
      <c r="F239" s="88" t="s">
        <v>222</v>
      </c>
      <c r="G239" s="66">
        <v>1.74</v>
      </c>
      <c r="H239" s="65"/>
      <c r="I239" s="67">
        <f t="shared" si="6"/>
        <v>0</v>
      </c>
      <c r="J239" s="70"/>
      <c r="K239" s="65"/>
      <c r="L239" s="63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16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ht="15.75" hidden="1" customHeight="1">
      <c r="A240" s="30" t="s">
        <v>213</v>
      </c>
      <c r="B240" s="34">
        <f t="array" ref="B240">SUM(H240:I240*$H$24:$I$24)</f>
        <v>0</v>
      </c>
      <c r="C240" s="95"/>
      <c r="D240" s="36"/>
      <c r="E240" s="37"/>
      <c r="F240" s="91"/>
      <c r="G240" s="66"/>
      <c r="H240" s="65"/>
      <c r="I240" s="67">
        <f t="shared" si="6"/>
        <v>0</v>
      </c>
      <c r="J240" s="70"/>
      <c r="K240" s="65"/>
      <c r="L240" s="63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16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ht="15.75" customHeight="1">
      <c r="A241" s="158" t="s">
        <v>213</v>
      </c>
      <c r="B241" s="152">
        <f t="array" ref="B241">SUM(H241:I241*$H$24:$I$24)</f>
        <v>1100</v>
      </c>
      <c r="C241" s="159" t="s">
        <v>224</v>
      </c>
      <c r="D241" s="36"/>
      <c r="E241" s="37"/>
      <c r="F241" s="160" t="s">
        <v>225</v>
      </c>
      <c r="G241" s="155">
        <v>10.0</v>
      </c>
      <c r="H241" s="148">
        <v>100.0</v>
      </c>
      <c r="I241" s="156">
        <f t="shared" si="6"/>
        <v>1000</v>
      </c>
      <c r="J241" s="147"/>
      <c r="K241" s="148"/>
      <c r="L241" s="149"/>
      <c r="M241" s="150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51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</row>
    <row r="242" ht="15.75" hidden="1" customHeight="1">
      <c r="A242" s="30" t="s">
        <v>213</v>
      </c>
      <c r="B242" s="34">
        <f t="array" ref="B242">SUM(H242:I242*$H$24:$I$24)</f>
        <v>0</v>
      </c>
      <c r="C242" s="95"/>
      <c r="D242" s="36"/>
      <c r="E242" s="37"/>
      <c r="F242" s="91"/>
      <c r="G242" s="66"/>
      <c r="H242" s="65"/>
      <c r="I242" s="67">
        <f t="shared" si="6"/>
        <v>0</v>
      </c>
      <c r="J242" s="70"/>
      <c r="K242" s="65"/>
      <c r="L242" s="63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16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ht="15.75" hidden="1" customHeight="1">
      <c r="A243" s="30" t="s">
        <v>213</v>
      </c>
      <c r="B243" s="34">
        <f t="array" ref="B243">SUM(H243:I243*$H$24:$I$24)</f>
        <v>0</v>
      </c>
      <c r="C243" s="87" t="s">
        <v>226</v>
      </c>
      <c r="D243" s="36"/>
      <c r="E243" s="37"/>
      <c r="F243" s="88" t="s">
        <v>220</v>
      </c>
      <c r="G243" s="66">
        <f>2783*1.22/1000</f>
        <v>3.39526</v>
      </c>
      <c r="H243" s="65"/>
      <c r="I243" s="67">
        <f t="shared" si="6"/>
        <v>0</v>
      </c>
      <c r="J243" s="70"/>
      <c r="K243" s="65"/>
      <c r="L243" s="63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16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ht="15.75" hidden="1" customHeight="1">
      <c r="A244" s="30" t="s">
        <v>213</v>
      </c>
      <c r="B244" s="34">
        <f t="array" ref="B244">SUM(H244:I244*$H$24:$I$24)</f>
        <v>0</v>
      </c>
      <c r="C244" s="87" t="s">
        <v>227</v>
      </c>
      <c r="D244" s="36"/>
      <c r="E244" s="37"/>
      <c r="F244" s="88" t="s">
        <v>220</v>
      </c>
      <c r="G244" s="66">
        <f>2026*1.13/1000</f>
        <v>2.28938</v>
      </c>
      <c r="H244" s="65"/>
      <c r="I244" s="67">
        <f t="shared" si="6"/>
        <v>0</v>
      </c>
      <c r="J244" s="70"/>
      <c r="K244" s="65"/>
      <c r="L244" s="63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16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ht="15.75" hidden="1" customHeight="1">
      <c r="A245" s="30" t="s">
        <v>213</v>
      </c>
      <c r="B245" s="34">
        <f t="array" ref="B245">SUM(H245:I245*$H$24:$I$24)</f>
        <v>0</v>
      </c>
      <c r="C245" s="87" t="s">
        <v>228</v>
      </c>
      <c r="D245" s="36"/>
      <c r="E245" s="37"/>
      <c r="F245" s="88" t="s">
        <v>220</v>
      </c>
      <c r="G245" s="66">
        <f>1.183*1.15</f>
        <v>1.36045</v>
      </c>
      <c r="H245" s="65"/>
      <c r="I245" s="67">
        <f t="shared" si="6"/>
        <v>0</v>
      </c>
      <c r="J245" s="70"/>
      <c r="K245" s="65"/>
      <c r="L245" s="63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16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ht="15.75" hidden="1" customHeight="1">
      <c r="A246" s="30" t="s">
        <v>213</v>
      </c>
      <c r="B246" s="34">
        <f t="array" ref="B246">SUM(H246:I246*$H$24:$I$24)</f>
        <v>0</v>
      </c>
      <c r="C246" s="95"/>
      <c r="D246" s="36"/>
      <c r="E246" s="37"/>
      <c r="F246" s="91"/>
      <c r="G246" s="66"/>
      <c r="H246" s="65"/>
      <c r="I246" s="67">
        <f t="shared" si="6"/>
        <v>0</v>
      </c>
      <c r="J246" s="70"/>
      <c r="K246" s="65"/>
      <c r="L246" s="63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16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ht="15.75" hidden="1" customHeight="1">
      <c r="A247" s="30" t="s">
        <v>213</v>
      </c>
      <c r="B247" s="34">
        <f t="array" ref="B247">SUM(H247:I247*$H$24:$I$24)</f>
        <v>0</v>
      </c>
      <c r="C247" s="95"/>
      <c r="D247" s="36"/>
      <c r="E247" s="37"/>
      <c r="F247" s="91"/>
      <c r="G247" s="66"/>
      <c r="H247" s="65"/>
      <c r="I247" s="67">
        <f t="shared" si="6"/>
        <v>0</v>
      </c>
      <c r="J247" s="70"/>
      <c r="K247" s="65"/>
      <c r="L247" s="63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16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ht="15.75" hidden="1" customHeight="1">
      <c r="A248" s="30" t="s">
        <v>213</v>
      </c>
      <c r="B248" s="34">
        <f t="array" ref="B248">SUM(H248:I248*$H$24:$I$24)</f>
        <v>0</v>
      </c>
      <c r="C248" s="95"/>
      <c r="D248" s="36"/>
      <c r="E248" s="37"/>
      <c r="F248" s="91"/>
      <c r="G248" s="66"/>
      <c r="H248" s="65"/>
      <c r="I248" s="67">
        <f t="shared" si="6"/>
        <v>0</v>
      </c>
      <c r="J248" s="70"/>
      <c r="K248" s="65"/>
      <c r="L248" s="63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16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ht="15.75" hidden="1" customHeight="1">
      <c r="A249" s="30" t="s">
        <v>213</v>
      </c>
      <c r="B249" s="34">
        <f t="array" ref="B249">SUM(H249:I249*$H$24:$I$24)</f>
        <v>0</v>
      </c>
      <c r="C249" s="95"/>
      <c r="D249" s="36"/>
      <c r="E249" s="37"/>
      <c r="F249" s="91"/>
      <c r="G249" s="66"/>
      <c r="H249" s="65"/>
      <c r="I249" s="67">
        <f t="shared" si="6"/>
        <v>0</v>
      </c>
      <c r="J249" s="70"/>
      <c r="K249" s="65"/>
      <c r="L249" s="63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16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ht="15.75" hidden="1" customHeight="1">
      <c r="A250" s="30" t="s">
        <v>213</v>
      </c>
      <c r="B250" s="34">
        <f t="array" ref="B250">SUM(H250:I250*$H$24:$I$24)</f>
        <v>0</v>
      </c>
      <c r="C250" s="87" t="s">
        <v>229</v>
      </c>
      <c r="D250" s="36"/>
      <c r="E250" s="37"/>
      <c r="F250" s="88" t="s">
        <v>220</v>
      </c>
      <c r="G250" s="66">
        <v>2.570525</v>
      </c>
      <c r="H250" s="65"/>
      <c r="I250" s="67">
        <f t="shared" si="6"/>
        <v>0</v>
      </c>
      <c r="J250" s="70"/>
      <c r="K250" s="65"/>
      <c r="L250" s="63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16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ht="15.75" hidden="1" customHeight="1">
      <c r="A251" s="30" t="s">
        <v>213</v>
      </c>
      <c r="B251" s="34">
        <f t="array" ref="B251">SUM(H251:I251*$H$24:$I$24)</f>
        <v>0</v>
      </c>
      <c r="C251" s="87" t="s">
        <v>230</v>
      </c>
      <c r="D251" s="36"/>
      <c r="E251" s="37"/>
      <c r="F251" s="88" t="s">
        <v>220</v>
      </c>
      <c r="G251" s="66">
        <v>6.533333333333333</v>
      </c>
      <c r="H251" s="65"/>
      <c r="I251" s="67">
        <f t="shared" si="6"/>
        <v>0</v>
      </c>
      <c r="J251" s="70"/>
      <c r="K251" s="65"/>
      <c r="L251" s="63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16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ht="15.75" hidden="1" customHeight="1">
      <c r="A252" s="30" t="s">
        <v>213</v>
      </c>
      <c r="B252" s="34">
        <f t="array" ref="B252">SUM(H252:I252*$H$24:$I$24)</f>
        <v>0</v>
      </c>
      <c r="C252" s="87" t="s">
        <v>231</v>
      </c>
      <c r="D252" s="36"/>
      <c r="E252" s="37"/>
      <c r="F252" s="88" t="s">
        <v>220</v>
      </c>
      <c r="G252" s="66">
        <v>8.214285714285714</v>
      </c>
      <c r="H252" s="65"/>
      <c r="I252" s="67">
        <f t="shared" si="6"/>
        <v>0</v>
      </c>
      <c r="J252" s="70"/>
      <c r="K252" s="65"/>
      <c r="L252" s="63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16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ht="15.75" customHeight="1">
      <c r="A253" s="30" t="s">
        <v>213</v>
      </c>
      <c r="B253" s="34">
        <f t="array" ref="B253">SUM(H253:I253*$H$24:$I$24)</f>
        <v>2000</v>
      </c>
      <c r="C253" s="159" t="s">
        <v>232</v>
      </c>
      <c r="D253" s="36"/>
      <c r="E253" s="37"/>
      <c r="F253" s="160" t="s">
        <v>222</v>
      </c>
      <c r="G253" s="155">
        <v>7.0</v>
      </c>
      <c r="H253" s="148">
        <v>250.0</v>
      </c>
      <c r="I253" s="156">
        <f t="shared" si="6"/>
        <v>1750</v>
      </c>
      <c r="J253" s="70"/>
      <c r="K253" s="65"/>
      <c r="L253" s="63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16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ht="15.75" customHeight="1">
      <c r="A254" s="30" t="s">
        <v>213</v>
      </c>
      <c r="B254" s="34">
        <f t="array" ref="B254">SUM(H254:I254*$H$24:$I$24)</f>
        <v>1755</v>
      </c>
      <c r="C254" s="159" t="s">
        <v>233</v>
      </c>
      <c r="D254" s="36"/>
      <c r="E254" s="37"/>
      <c r="F254" s="160" t="s">
        <v>220</v>
      </c>
      <c r="G254" s="155">
        <v>10.7</v>
      </c>
      <c r="H254" s="148">
        <v>150.0</v>
      </c>
      <c r="I254" s="156">
        <f t="shared" si="6"/>
        <v>1605</v>
      </c>
      <c r="J254" s="70"/>
      <c r="K254" s="65"/>
      <c r="L254" s="63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16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ht="15.75" hidden="1" customHeight="1">
      <c r="A255" s="30" t="s">
        <v>213</v>
      </c>
      <c r="B255" s="34">
        <f t="array" ref="B255">SUM(H255:I255*$H$24:$I$24)</f>
        <v>0</v>
      </c>
      <c r="C255" s="95"/>
      <c r="D255" s="36"/>
      <c r="E255" s="37"/>
      <c r="F255" s="91"/>
      <c r="G255" s="66"/>
      <c r="H255" s="65"/>
      <c r="I255" s="67">
        <f t="shared" si="6"/>
        <v>0</v>
      </c>
      <c r="J255" s="70"/>
      <c r="K255" s="65"/>
      <c r="L255" s="63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16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ht="15.75" hidden="1" customHeight="1">
      <c r="A256" s="30" t="s">
        <v>213</v>
      </c>
      <c r="B256" s="34">
        <f t="array" ref="B256">SUM(H256:I256*$H$24:$I$24)</f>
        <v>0</v>
      </c>
      <c r="C256" s="87" t="s">
        <v>234</v>
      </c>
      <c r="D256" s="36"/>
      <c r="E256" s="37"/>
      <c r="F256" s="88" t="s">
        <v>222</v>
      </c>
      <c r="G256" s="66">
        <f>1745/1000</f>
        <v>1.745</v>
      </c>
      <c r="H256" s="65"/>
      <c r="I256" s="67">
        <f t="shared" si="6"/>
        <v>0</v>
      </c>
      <c r="J256" s="70"/>
      <c r="K256" s="65"/>
      <c r="L256" s="63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16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ht="15.75" hidden="1" customHeight="1">
      <c r="A257" s="30" t="s">
        <v>213</v>
      </c>
      <c r="B257" s="34">
        <f t="array" ref="B257">SUM(H257:I257*$H$24:$I$24)</f>
        <v>0</v>
      </c>
      <c r="C257" s="95"/>
      <c r="D257" s="36"/>
      <c r="E257" s="37"/>
      <c r="F257" s="91"/>
      <c r="G257" s="66"/>
      <c r="H257" s="65"/>
      <c r="I257" s="67">
        <f t="shared" si="6"/>
        <v>0</v>
      </c>
      <c r="J257" s="70"/>
      <c r="K257" s="65"/>
      <c r="L257" s="63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16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ht="15.75" customHeight="1">
      <c r="A258" s="164"/>
      <c r="B258" s="152"/>
      <c r="C258" s="159" t="s">
        <v>221</v>
      </c>
      <c r="D258" s="36"/>
      <c r="E258" s="37"/>
      <c r="F258" s="160" t="s">
        <v>235</v>
      </c>
      <c r="G258" s="155">
        <v>1.8</v>
      </c>
      <c r="H258" s="148">
        <v>100.0</v>
      </c>
      <c r="I258" s="156">
        <v>180.0</v>
      </c>
      <c r="J258" s="147"/>
      <c r="K258" s="148"/>
      <c r="L258" s="149"/>
      <c r="M258" s="150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51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</row>
    <row r="259" ht="15.75" customHeight="1">
      <c r="A259" s="158" t="s">
        <v>213</v>
      </c>
      <c r="B259" s="152">
        <f t="array" ref="B259">SUM(H259:I259*$H$24:$I$24)</f>
        <v>112</v>
      </c>
      <c r="C259" s="159" t="s">
        <v>236</v>
      </c>
      <c r="D259" s="36"/>
      <c r="E259" s="37"/>
      <c r="F259" s="160" t="s">
        <v>222</v>
      </c>
      <c r="G259" s="155">
        <v>55.0</v>
      </c>
      <c r="H259" s="148">
        <v>2.0</v>
      </c>
      <c r="I259" s="156">
        <f t="shared" ref="I259:I266" si="7">G259*H259</f>
        <v>110</v>
      </c>
      <c r="J259" s="147"/>
      <c r="K259" s="148"/>
      <c r="L259" s="149"/>
      <c r="M259" s="150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51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</row>
    <row r="260" ht="15.75" hidden="1" customHeight="1">
      <c r="A260" s="30" t="s">
        <v>213</v>
      </c>
      <c r="B260" s="34">
        <f t="array" ref="B260">SUM(H260:I260*$H$24:$I$24)</f>
        <v>0</v>
      </c>
      <c r="C260" s="95"/>
      <c r="D260" s="36"/>
      <c r="E260" s="37"/>
      <c r="F260" s="91"/>
      <c r="G260" s="66"/>
      <c r="H260" s="65"/>
      <c r="I260" s="67">
        <f t="shared" si="7"/>
        <v>0</v>
      </c>
      <c r="J260" s="70"/>
      <c r="K260" s="65"/>
      <c r="L260" s="63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16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ht="15.75" customHeight="1">
      <c r="A261" s="158" t="s">
        <v>213</v>
      </c>
      <c r="B261" s="152">
        <f t="array" ref="B261">SUM(H261:I261*$H$24:$I$24)</f>
        <v>908</v>
      </c>
      <c r="C261" s="159" t="s">
        <v>237</v>
      </c>
      <c r="D261" s="36"/>
      <c r="E261" s="37"/>
      <c r="F261" s="160" t="s">
        <v>235</v>
      </c>
      <c r="G261" s="155">
        <v>112.5</v>
      </c>
      <c r="H261" s="148">
        <v>8.0</v>
      </c>
      <c r="I261" s="156">
        <f t="shared" si="7"/>
        <v>900</v>
      </c>
      <c r="J261" s="147"/>
      <c r="K261" s="148"/>
      <c r="L261" s="149"/>
      <c r="M261" s="150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51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</row>
    <row r="262" ht="15.75" hidden="1" customHeight="1">
      <c r="A262" s="30" t="s">
        <v>238</v>
      </c>
      <c r="B262" s="34">
        <f t="array" ref="B262">SUM(H262:I262*$H$24:$I$24)</f>
        <v>0</v>
      </c>
      <c r="C262" s="87" t="s">
        <v>238</v>
      </c>
      <c r="D262" s="36"/>
      <c r="E262" s="37"/>
      <c r="F262" s="88" t="s">
        <v>220</v>
      </c>
      <c r="G262" s="66">
        <v>4.3</v>
      </c>
      <c r="H262" s="65"/>
      <c r="I262" s="67">
        <f t="shared" si="7"/>
        <v>0</v>
      </c>
      <c r="J262" s="70"/>
      <c r="K262" s="65"/>
      <c r="L262" s="63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16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ht="15.75" customHeight="1">
      <c r="A263" s="158" t="s">
        <v>213</v>
      </c>
      <c r="B263" s="152">
        <f t="array" ref="B263">SUM(H263:I263*$H$24:$I$24)</f>
        <v>930</v>
      </c>
      <c r="C263" s="159" t="s">
        <v>239</v>
      </c>
      <c r="D263" s="36"/>
      <c r="E263" s="37"/>
      <c r="F263" s="160" t="s">
        <v>220</v>
      </c>
      <c r="G263" s="155">
        <v>30.0</v>
      </c>
      <c r="H263" s="148">
        <v>30.0</v>
      </c>
      <c r="I263" s="156">
        <f t="shared" si="7"/>
        <v>900</v>
      </c>
      <c r="J263" s="147"/>
      <c r="K263" s="148"/>
      <c r="L263" s="149"/>
      <c r="M263" s="150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51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</row>
    <row r="264" ht="15.75" hidden="1" customHeight="1">
      <c r="A264" s="30" t="s">
        <v>213</v>
      </c>
      <c r="B264" s="34">
        <f t="array" ref="B264">SUM(H264:I264*$H$24:$I$24)</f>
        <v>0</v>
      </c>
      <c r="C264" s="95"/>
      <c r="D264" s="36"/>
      <c r="E264" s="37"/>
      <c r="F264" s="91"/>
      <c r="G264" s="66"/>
      <c r="H264" s="65"/>
      <c r="I264" s="67">
        <f t="shared" si="7"/>
        <v>0</v>
      </c>
      <c r="J264" s="70"/>
      <c r="K264" s="65"/>
      <c r="L264" s="63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16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ht="15.75" hidden="1" customHeight="1">
      <c r="A265" s="30" t="s">
        <v>213</v>
      </c>
      <c r="B265" s="34">
        <f t="array" ref="B265">SUM(H265:I265*$H$24:$I$24)</f>
        <v>0</v>
      </c>
      <c r="C265" s="87" t="s">
        <v>240</v>
      </c>
      <c r="D265" s="36"/>
      <c r="E265" s="37"/>
      <c r="F265" s="88" t="s">
        <v>220</v>
      </c>
      <c r="G265" s="66">
        <f>2791*1.19/1000</f>
        <v>3.32129</v>
      </c>
      <c r="H265" s="65"/>
      <c r="I265" s="67">
        <f t="shared" si="7"/>
        <v>0</v>
      </c>
      <c r="J265" s="70"/>
      <c r="K265" s="65"/>
      <c r="L265" s="63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16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ht="15.75" hidden="1" customHeight="1">
      <c r="A266" s="30" t="s">
        <v>213</v>
      </c>
      <c r="B266" s="34">
        <f t="array" ref="B266">SUM(H266:I266*$H$24:$I$24)</f>
        <v>0</v>
      </c>
      <c r="C266" s="87" t="s">
        <v>241</v>
      </c>
      <c r="D266" s="36"/>
      <c r="E266" s="37"/>
      <c r="F266" s="88" t="s">
        <v>220</v>
      </c>
      <c r="G266" s="66">
        <v>1.7</v>
      </c>
      <c r="H266" s="65"/>
      <c r="I266" s="67">
        <f t="shared" si="7"/>
        <v>0</v>
      </c>
      <c r="J266" s="70"/>
      <c r="K266" s="65"/>
      <c r="L266" s="63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16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ht="19.5" customHeight="1">
      <c r="A267" s="41">
        <v>9999.0</v>
      </c>
      <c r="B267" s="34">
        <f>SUM(B227:B266)</f>
        <v>6805</v>
      </c>
      <c r="C267" s="101" t="s">
        <v>242</v>
      </c>
      <c r="D267" s="50"/>
      <c r="E267" s="51"/>
      <c r="F267" s="102"/>
      <c r="G267" s="103"/>
      <c r="H267" s="106">
        <f>SUMPRODUCT(H228:H266,$G$228:$G$266)*H24</f>
        <v>6445</v>
      </c>
      <c r="I267" s="105">
        <f>SUM(I227:I266)</f>
        <v>6445</v>
      </c>
      <c r="J267" s="165"/>
      <c r="K267" s="166"/>
      <c r="L267" s="167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16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ht="15.75" hidden="1" customHeight="1">
      <c r="A268" s="30" t="s">
        <v>213</v>
      </c>
      <c r="B268" s="34">
        <f t="array" ref="B268">SUM(H268:I268*$H$24:$I$24)</f>
        <v>0</v>
      </c>
      <c r="C268" s="85"/>
      <c r="D268" s="24"/>
      <c r="E268" s="25"/>
      <c r="F268" s="86"/>
      <c r="G268" s="58"/>
      <c r="H268" s="57"/>
      <c r="I268" s="60">
        <f t="shared" ref="I268:I291" si="8">G268*H268</f>
        <v>0</v>
      </c>
      <c r="J268" s="70"/>
      <c r="K268" s="65"/>
      <c r="L268" s="63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16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ht="15.75" hidden="1" customHeight="1">
      <c r="A269" s="30" t="s">
        <v>243</v>
      </c>
      <c r="B269" s="34">
        <f t="array" ref="B269">SUM(H269:I269*$H$24:$I$24)</f>
        <v>0</v>
      </c>
      <c r="C269" s="168" t="s">
        <v>244</v>
      </c>
      <c r="D269" s="36"/>
      <c r="E269" s="37"/>
      <c r="F269" s="91"/>
      <c r="G269" s="66"/>
      <c r="H269" s="65"/>
      <c r="I269" s="67">
        <f t="shared" si="8"/>
        <v>0</v>
      </c>
      <c r="J269" s="70"/>
      <c r="K269" s="65"/>
      <c r="L269" s="63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16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ht="15.75" hidden="1" customHeight="1">
      <c r="A270" s="30" t="s">
        <v>243</v>
      </c>
      <c r="B270" s="34">
        <f t="array" ref="B270">SUM(H270:I270*$H$24:$I$24)</f>
        <v>0</v>
      </c>
      <c r="C270" s="87" t="s">
        <v>245</v>
      </c>
      <c r="D270" s="36"/>
      <c r="E270" s="37"/>
      <c r="F270" s="88" t="s">
        <v>220</v>
      </c>
      <c r="G270" s="66">
        <v>666.6800000000001</v>
      </c>
      <c r="H270" s="65"/>
      <c r="I270" s="67">
        <f t="shared" si="8"/>
        <v>0</v>
      </c>
      <c r="J270" s="70"/>
      <c r="K270" s="65"/>
      <c r="L270" s="63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16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ht="15.75" hidden="1" customHeight="1">
      <c r="A271" s="30" t="s">
        <v>243</v>
      </c>
      <c r="B271" s="34">
        <f t="array" ref="B271">SUM(H271:I271*$H$24:$I$24)</f>
        <v>0</v>
      </c>
      <c r="C271" s="87" t="s">
        <v>246</v>
      </c>
      <c r="D271" s="36"/>
      <c r="E271" s="37"/>
      <c r="F271" s="88" t="s">
        <v>220</v>
      </c>
      <c r="G271" s="66">
        <f>343/2</f>
        <v>171.5</v>
      </c>
      <c r="H271" s="65"/>
      <c r="I271" s="67">
        <f t="shared" si="8"/>
        <v>0</v>
      </c>
      <c r="J271" s="70"/>
      <c r="K271" s="65"/>
      <c r="L271" s="63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16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ht="15.75" hidden="1" customHeight="1">
      <c r="A272" s="30" t="s">
        <v>243</v>
      </c>
      <c r="B272" s="34">
        <f t="array" ref="B272">SUM(H272:I272*$H$24:$I$24)</f>
        <v>0</v>
      </c>
      <c r="C272" s="87" t="s">
        <v>247</v>
      </c>
      <c r="D272" s="36"/>
      <c r="E272" s="37"/>
      <c r="F272" s="88" t="s">
        <v>222</v>
      </c>
      <c r="G272" s="66">
        <f>116/2</f>
        <v>58</v>
      </c>
      <c r="H272" s="65"/>
      <c r="I272" s="67">
        <f t="shared" si="8"/>
        <v>0</v>
      </c>
      <c r="J272" s="70"/>
      <c r="K272" s="65"/>
      <c r="L272" s="63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16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ht="15.75" hidden="1" customHeight="1">
      <c r="A273" s="30" t="s">
        <v>243</v>
      </c>
      <c r="B273" s="34">
        <f t="array" ref="B273">SUM(H273:I273*$H$24:$I$24)</f>
        <v>0</v>
      </c>
      <c r="C273" s="87" t="s">
        <v>248</v>
      </c>
      <c r="D273" s="36"/>
      <c r="E273" s="37"/>
      <c r="F273" s="88" t="s">
        <v>222</v>
      </c>
      <c r="G273" s="66">
        <f>657/2</f>
        <v>328.5</v>
      </c>
      <c r="H273" s="65"/>
      <c r="I273" s="67">
        <f t="shared" si="8"/>
        <v>0</v>
      </c>
      <c r="J273" s="70"/>
      <c r="K273" s="65"/>
      <c r="L273" s="63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16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ht="15.75" hidden="1" customHeight="1">
      <c r="A274" s="30" t="s">
        <v>243</v>
      </c>
      <c r="B274" s="34">
        <f t="array" ref="B274">SUM(H274:I274*$H$24:$I$24)</f>
        <v>0</v>
      </c>
      <c r="C274" s="87" t="s">
        <v>249</v>
      </c>
      <c r="D274" s="36"/>
      <c r="E274" s="37"/>
      <c r="F274" s="88" t="s">
        <v>220</v>
      </c>
      <c r="G274" s="66">
        <f>292/2</f>
        <v>146</v>
      </c>
      <c r="H274" s="65"/>
      <c r="I274" s="67">
        <f t="shared" si="8"/>
        <v>0</v>
      </c>
      <c r="J274" s="70"/>
      <c r="K274" s="65"/>
      <c r="L274" s="63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16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ht="15.75" hidden="1" customHeight="1">
      <c r="A275" s="30" t="s">
        <v>243</v>
      </c>
      <c r="B275" s="34">
        <f t="array" ref="B275">SUM(H275:I275*$H$24:$I$24)</f>
        <v>0</v>
      </c>
      <c r="C275" s="87" t="s">
        <v>250</v>
      </c>
      <c r="D275" s="36"/>
      <c r="E275" s="37"/>
      <c r="F275" s="88" t="s">
        <v>220</v>
      </c>
      <c r="G275" s="66">
        <f>152/2</f>
        <v>76</v>
      </c>
      <c r="H275" s="65"/>
      <c r="I275" s="67">
        <f t="shared" si="8"/>
        <v>0</v>
      </c>
      <c r="J275" s="70"/>
      <c r="K275" s="65"/>
      <c r="L275" s="63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16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ht="15.75" hidden="1" customHeight="1">
      <c r="A276" s="30" t="s">
        <v>243</v>
      </c>
      <c r="B276" s="34">
        <f t="array" ref="B276">SUM(H276:I276*$H$24:$I$24)</f>
        <v>0</v>
      </c>
      <c r="C276" s="87" t="s">
        <v>251</v>
      </c>
      <c r="D276" s="36"/>
      <c r="E276" s="37"/>
      <c r="F276" s="88" t="s">
        <v>220</v>
      </c>
      <c r="G276" s="66">
        <f>294/2</f>
        <v>147</v>
      </c>
      <c r="H276" s="65"/>
      <c r="I276" s="67">
        <f t="shared" si="8"/>
        <v>0</v>
      </c>
      <c r="J276" s="70"/>
      <c r="K276" s="65"/>
      <c r="L276" s="63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16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ht="15.75" hidden="1" customHeight="1">
      <c r="A277" s="30" t="s">
        <v>243</v>
      </c>
      <c r="B277" s="34">
        <f t="array" ref="B277">SUM(H277:I277*$H$24:$I$24)</f>
        <v>0</v>
      </c>
      <c r="C277" s="87" t="s">
        <v>252</v>
      </c>
      <c r="D277" s="36"/>
      <c r="E277" s="37"/>
      <c r="F277" s="88" t="s">
        <v>220</v>
      </c>
      <c r="G277" s="66">
        <f>455/2</f>
        <v>227.5</v>
      </c>
      <c r="H277" s="65"/>
      <c r="I277" s="67">
        <f t="shared" si="8"/>
        <v>0</v>
      </c>
      <c r="J277" s="70"/>
      <c r="K277" s="65"/>
      <c r="L277" s="63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16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ht="15.75" hidden="1" customHeight="1">
      <c r="A278" s="30" t="s">
        <v>243</v>
      </c>
      <c r="B278" s="34">
        <f t="array" ref="B278">SUM(H278:I278*$H$24:$I$24)</f>
        <v>0</v>
      </c>
      <c r="C278" s="87" t="s">
        <v>253</v>
      </c>
      <c r="D278" s="36"/>
      <c r="E278" s="37"/>
      <c r="F278" s="88" t="s">
        <v>220</v>
      </c>
      <c r="G278" s="66">
        <v>97.608</v>
      </c>
      <c r="H278" s="65"/>
      <c r="I278" s="67">
        <f t="shared" si="8"/>
        <v>0</v>
      </c>
      <c r="J278" s="70"/>
      <c r="K278" s="65"/>
      <c r="L278" s="63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16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ht="15.75" hidden="1" customHeight="1">
      <c r="A279" s="30" t="s">
        <v>243</v>
      </c>
      <c r="B279" s="34">
        <f t="array" ref="B279">SUM(H279:I279*$H$24:$I$24)</f>
        <v>0</v>
      </c>
      <c r="C279" s="87" t="s">
        <v>254</v>
      </c>
      <c r="D279" s="36"/>
      <c r="E279" s="37"/>
      <c r="F279" s="88" t="s">
        <v>220</v>
      </c>
      <c r="G279" s="66">
        <v>76.44</v>
      </c>
      <c r="H279" s="65"/>
      <c r="I279" s="67">
        <f t="shared" si="8"/>
        <v>0</v>
      </c>
      <c r="J279" s="70"/>
      <c r="K279" s="65"/>
      <c r="L279" s="63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16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ht="15.75" hidden="1" customHeight="1">
      <c r="A280" s="30" t="s">
        <v>243</v>
      </c>
      <c r="B280" s="34">
        <f t="array" ref="B280">SUM(H280:I280*$H$24:$I$24)</f>
        <v>0</v>
      </c>
      <c r="C280" s="87" t="s">
        <v>255</v>
      </c>
      <c r="D280" s="36"/>
      <c r="E280" s="37"/>
      <c r="F280" s="88" t="s">
        <v>222</v>
      </c>
      <c r="G280" s="66">
        <v>260.0</v>
      </c>
      <c r="H280" s="65"/>
      <c r="I280" s="67">
        <f t="shared" si="8"/>
        <v>0</v>
      </c>
      <c r="J280" s="70"/>
      <c r="K280" s="65"/>
      <c r="L280" s="63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16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ht="15.75" hidden="1" customHeight="1">
      <c r="A281" s="30" t="s">
        <v>243</v>
      </c>
      <c r="B281" s="34">
        <f t="array" ref="B281">SUM(H281:I281*$H$24:$I$24)</f>
        <v>0</v>
      </c>
      <c r="C281" s="87" t="s">
        <v>256</v>
      </c>
      <c r="D281" s="36"/>
      <c r="E281" s="37"/>
      <c r="F281" s="88" t="s">
        <v>220</v>
      </c>
      <c r="G281" s="66">
        <v>69.0</v>
      </c>
      <c r="H281" s="65"/>
      <c r="I281" s="67">
        <f t="shared" si="8"/>
        <v>0</v>
      </c>
      <c r="J281" s="70"/>
      <c r="K281" s="65"/>
      <c r="L281" s="63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16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ht="15.75" hidden="1" customHeight="1">
      <c r="A282" s="30" t="s">
        <v>243</v>
      </c>
      <c r="B282" s="34">
        <f t="array" ref="B282">SUM(H282:I282*$H$24:$I$24)</f>
        <v>0</v>
      </c>
      <c r="C282" s="87" t="s">
        <v>257</v>
      </c>
      <c r="D282" s="36"/>
      <c r="E282" s="37"/>
      <c r="F282" s="88" t="s">
        <v>220</v>
      </c>
      <c r="G282" s="66">
        <v>339.0</v>
      </c>
      <c r="H282" s="65"/>
      <c r="I282" s="67">
        <f t="shared" si="8"/>
        <v>0</v>
      </c>
      <c r="J282" s="70"/>
      <c r="K282" s="65"/>
      <c r="L282" s="63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16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ht="15.75" hidden="1" customHeight="1">
      <c r="A283" s="30" t="s">
        <v>243</v>
      </c>
      <c r="B283" s="34">
        <f t="array" ref="B283">SUM(H283:I283*$H$24:$I$24)</f>
        <v>0</v>
      </c>
      <c r="C283" s="87" t="s">
        <v>258</v>
      </c>
      <c r="D283" s="36"/>
      <c r="E283" s="37"/>
      <c r="F283" s="88" t="s">
        <v>220</v>
      </c>
      <c r="G283" s="66">
        <v>270.0</v>
      </c>
      <c r="H283" s="65"/>
      <c r="I283" s="67">
        <f t="shared" si="8"/>
        <v>0</v>
      </c>
      <c r="J283" s="70"/>
      <c r="K283" s="65"/>
      <c r="L283" s="63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16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ht="15.75" hidden="1" customHeight="1">
      <c r="A284" s="30" t="s">
        <v>243</v>
      </c>
      <c r="B284" s="34">
        <f t="array" ref="B284">SUM(H284:I284*$H$24:$I$24)</f>
        <v>0</v>
      </c>
      <c r="C284" s="87" t="s">
        <v>259</v>
      </c>
      <c r="D284" s="36"/>
      <c r="E284" s="37"/>
      <c r="F284" s="88" t="s">
        <v>220</v>
      </c>
      <c r="G284" s="66">
        <v>17.5</v>
      </c>
      <c r="H284" s="65"/>
      <c r="I284" s="67">
        <f t="shared" si="8"/>
        <v>0</v>
      </c>
      <c r="J284" s="70"/>
      <c r="K284" s="65"/>
      <c r="L284" s="63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16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ht="15.75" hidden="1" customHeight="1">
      <c r="A285" s="30" t="s">
        <v>243</v>
      </c>
      <c r="B285" s="34">
        <f t="array" ref="B285">SUM(H285:I285*$H$24:$I$24)</f>
        <v>0</v>
      </c>
      <c r="C285" s="87" t="s">
        <v>260</v>
      </c>
      <c r="D285" s="36"/>
      <c r="E285" s="37"/>
      <c r="F285" s="88" t="s">
        <v>220</v>
      </c>
      <c r="G285" s="66">
        <v>77.0</v>
      </c>
      <c r="H285" s="65"/>
      <c r="I285" s="67">
        <f t="shared" si="8"/>
        <v>0</v>
      </c>
      <c r="J285" s="70"/>
      <c r="K285" s="65"/>
      <c r="L285" s="63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16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ht="15.75" hidden="1" customHeight="1">
      <c r="A286" s="30" t="s">
        <v>243</v>
      </c>
      <c r="B286" s="34">
        <f t="array" ref="B286">SUM(H286:I286*$H$24:$I$24)</f>
        <v>0</v>
      </c>
      <c r="C286" s="87" t="s">
        <v>261</v>
      </c>
      <c r="D286" s="36"/>
      <c r="E286" s="37"/>
      <c r="F286" s="88" t="s">
        <v>220</v>
      </c>
      <c r="G286" s="66">
        <v>186.0</v>
      </c>
      <c r="H286" s="65"/>
      <c r="I286" s="67">
        <f t="shared" si="8"/>
        <v>0</v>
      </c>
      <c r="J286" s="70"/>
      <c r="K286" s="65"/>
      <c r="L286" s="63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16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ht="15.75" hidden="1" customHeight="1">
      <c r="A287" s="30" t="s">
        <v>243</v>
      </c>
      <c r="B287" s="34">
        <f t="array" ref="B287">SUM(H287:I287*$H$24:$I$24)</f>
        <v>0</v>
      </c>
      <c r="C287" s="87" t="s">
        <v>262</v>
      </c>
      <c r="D287" s="36"/>
      <c r="E287" s="37"/>
      <c r="F287" s="88" t="s">
        <v>220</v>
      </c>
      <c r="G287" s="66">
        <v>18.0</v>
      </c>
      <c r="H287" s="65"/>
      <c r="I287" s="67">
        <f t="shared" si="8"/>
        <v>0</v>
      </c>
      <c r="J287" s="70"/>
      <c r="K287" s="65"/>
      <c r="L287" s="63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16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ht="15.75" hidden="1" customHeight="1">
      <c r="A288" s="30" t="s">
        <v>243</v>
      </c>
      <c r="B288" s="34">
        <f t="array" ref="B288">SUM(H288:I288*$H$24:$I$24)</f>
        <v>0</v>
      </c>
      <c r="C288" s="87" t="s">
        <v>263</v>
      </c>
      <c r="D288" s="36"/>
      <c r="E288" s="37"/>
      <c r="F288" s="88" t="s">
        <v>220</v>
      </c>
      <c r="G288" s="66">
        <v>625.0</v>
      </c>
      <c r="H288" s="65"/>
      <c r="I288" s="67">
        <f t="shared" si="8"/>
        <v>0</v>
      </c>
      <c r="J288" s="70"/>
      <c r="K288" s="65"/>
      <c r="L288" s="63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16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ht="15.75" hidden="1" customHeight="1">
      <c r="A289" s="30" t="s">
        <v>243</v>
      </c>
      <c r="B289" s="34">
        <f t="array" ref="B289">SUM(H289:I289*$H$24:$I$24)</f>
        <v>0</v>
      </c>
      <c r="C289" s="87" t="s">
        <v>264</v>
      </c>
      <c r="D289" s="36"/>
      <c r="E289" s="37"/>
      <c r="F289" s="88" t="s">
        <v>220</v>
      </c>
      <c r="G289" s="66">
        <v>100.0</v>
      </c>
      <c r="H289" s="65"/>
      <c r="I289" s="67">
        <f t="shared" si="8"/>
        <v>0</v>
      </c>
      <c r="J289" s="70"/>
      <c r="K289" s="65"/>
      <c r="L289" s="63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16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ht="15.75" hidden="1" customHeight="1">
      <c r="A290" s="30" t="s">
        <v>243</v>
      </c>
      <c r="B290" s="34">
        <f t="array" ref="B290">SUM(H290:I290*$H$24:$I$24)</f>
        <v>0</v>
      </c>
      <c r="C290" s="87" t="s">
        <v>265</v>
      </c>
      <c r="D290" s="36"/>
      <c r="E290" s="37"/>
      <c r="F290" s="88" t="s">
        <v>220</v>
      </c>
      <c r="G290" s="66">
        <v>60.0</v>
      </c>
      <c r="H290" s="65"/>
      <c r="I290" s="67">
        <f t="shared" si="8"/>
        <v>0</v>
      </c>
      <c r="J290" s="70"/>
      <c r="K290" s="65"/>
      <c r="L290" s="63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16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ht="15.75" hidden="1" customHeight="1">
      <c r="A291" s="30" t="s">
        <v>243</v>
      </c>
      <c r="B291" s="34">
        <f t="array" ref="B291">SUM(H291:I291*$H$24:$I$24)</f>
        <v>0</v>
      </c>
      <c r="C291" s="95"/>
      <c r="D291" s="36"/>
      <c r="E291" s="37"/>
      <c r="F291" s="91"/>
      <c r="G291" s="66"/>
      <c r="H291" s="65"/>
      <c r="I291" s="67">
        <f t="shared" si="8"/>
        <v>0</v>
      </c>
      <c r="J291" s="70"/>
      <c r="K291" s="65"/>
      <c r="L291" s="63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16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ht="15.75" hidden="1" customHeight="1">
      <c r="A292" s="41">
        <v>9999.0</v>
      </c>
      <c r="B292" s="34">
        <f>SUM(B268:B291)</f>
        <v>0</v>
      </c>
      <c r="C292" s="80" t="s">
        <v>266</v>
      </c>
      <c r="D292" s="50"/>
      <c r="E292" s="51"/>
      <c r="F292" s="81"/>
      <c r="G292" s="82"/>
      <c r="H292" s="83">
        <f>SUMPRODUCT(H269:H291,$G$269:$G$291)*H24</f>
        <v>0</v>
      </c>
      <c r="I292" s="105">
        <f>SUM(I268:I291)</f>
        <v>0</v>
      </c>
      <c r="J292" s="169"/>
      <c r="K292" s="170"/>
      <c r="L292" s="171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16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ht="15.75" hidden="1" customHeight="1">
      <c r="A293" s="30" t="s">
        <v>243</v>
      </c>
      <c r="B293" s="34">
        <f t="array" ref="B293">SUM(H293:I293*$H$24:$I$24)</f>
        <v>0</v>
      </c>
      <c r="C293" s="85"/>
      <c r="D293" s="24"/>
      <c r="E293" s="25"/>
      <c r="F293" s="86"/>
      <c r="G293" s="58"/>
      <c r="H293" s="57"/>
      <c r="I293" s="60">
        <f t="shared" ref="I293:I351" si="9">G293*H293</f>
        <v>0</v>
      </c>
      <c r="J293" s="70"/>
      <c r="K293" s="65"/>
      <c r="L293" s="63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16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ht="15.75" hidden="1" customHeight="1">
      <c r="A294" s="30" t="s">
        <v>267</v>
      </c>
      <c r="B294" s="34">
        <f t="array" ref="B294">SUM(H294:I294*$H$24:$I$24)</f>
        <v>0</v>
      </c>
      <c r="C294" s="168" t="s">
        <v>268</v>
      </c>
      <c r="D294" s="36"/>
      <c r="E294" s="37"/>
      <c r="F294" s="91"/>
      <c r="G294" s="66"/>
      <c r="H294" s="65"/>
      <c r="I294" s="67">
        <f t="shared" si="9"/>
        <v>0</v>
      </c>
      <c r="J294" s="70"/>
      <c r="K294" s="65"/>
      <c r="L294" s="63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16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ht="15.75" hidden="1" customHeight="1">
      <c r="A295" s="30" t="s">
        <v>267</v>
      </c>
      <c r="B295" s="34">
        <f t="array" ref="B295">SUM(H295:I295*$H$24:$I$24)</f>
        <v>0</v>
      </c>
      <c r="C295" s="87" t="s">
        <v>269</v>
      </c>
      <c r="D295" s="36"/>
      <c r="E295" s="37"/>
      <c r="F295" s="88" t="s">
        <v>220</v>
      </c>
      <c r="G295" s="66">
        <v>867.0</v>
      </c>
      <c r="H295" s="65"/>
      <c r="I295" s="67">
        <f t="shared" si="9"/>
        <v>0</v>
      </c>
      <c r="J295" s="70"/>
      <c r="K295" s="65"/>
      <c r="L295" s="63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16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ht="15.75" hidden="1" customHeight="1">
      <c r="A296" s="33" t="s">
        <v>270</v>
      </c>
      <c r="B296" s="34">
        <f t="array" ref="B296">SUM(H296:I296*$H$24:$I$24)</f>
        <v>0</v>
      </c>
      <c r="C296" s="87" t="s">
        <v>271</v>
      </c>
      <c r="D296" s="36"/>
      <c r="E296" s="37"/>
      <c r="F296" s="88" t="s">
        <v>220</v>
      </c>
      <c r="G296" s="66">
        <v>683.4010000000001</v>
      </c>
      <c r="H296" s="65"/>
      <c r="I296" s="67">
        <f t="shared" si="9"/>
        <v>0</v>
      </c>
      <c r="J296" s="70"/>
      <c r="K296" s="65"/>
      <c r="L296" s="63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16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ht="15.75" hidden="1" customHeight="1">
      <c r="A297" s="33" t="s">
        <v>270</v>
      </c>
      <c r="B297" s="34">
        <f t="array" ref="B297">SUM(H297:I297*$H$24:$I$24)</f>
        <v>0</v>
      </c>
      <c r="C297" s="87" t="s">
        <v>272</v>
      </c>
      <c r="D297" s="36"/>
      <c r="E297" s="37"/>
      <c r="F297" s="88" t="s">
        <v>220</v>
      </c>
      <c r="G297" s="66">
        <v>363.0</v>
      </c>
      <c r="H297" s="65"/>
      <c r="I297" s="67">
        <f t="shared" si="9"/>
        <v>0</v>
      </c>
      <c r="J297" s="70"/>
      <c r="K297" s="65"/>
      <c r="L297" s="63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16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ht="15.75" hidden="1" customHeight="1">
      <c r="A298" s="30" t="s">
        <v>267</v>
      </c>
      <c r="B298" s="34">
        <f t="array" ref="B298">SUM(H298:I298*$H$24:$I$24)</f>
        <v>0</v>
      </c>
      <c r="C298" s="87" t="s">
        <v>273</v>
      </c>
      <c r="D298" s="36"/>
      <c r="E298" s="37"/>
      <c r="F298" s="88" t="s">
        <v>220</v>
      </c>
      <c r="G298" s="66">
        <v>180.0</v>
      </c>
      <c r="H298" s="65"/>
      <c r="I298" s="67">
        <f t="shared" si="9"/>
        <v>0</v>
      </c>
      <c r="J298" s="70"/>
      <c r="K298" s="65"/>
      <c r="L298" s="63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16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ht="15.75" customHeight="1">
      <c r="A299" s="30" t="s">
        <v>267</v>
      </c>
      <c r="B299" s="34">
        <f t="array" ref="B299">SUM(H299:I299*$H$24:$I$24)</f>
        <v>82</v>
      </c>
      <c r="C299" s="159" t="s">
        <v>274</v>
      </c>
      <c r="D299" s="36"/>
      <c r="E299" s="37"/>
      <c r="F299" s="160" t="s">
        <v>235</v>
      </c>
      <c r="G299" s="155">
        <v>81.0</v>
      </c>
      <c r="H299" s="148">
        <v>1.0</v>
      </c>
      <c r="I299" s="156">
        <f t="shared" si="9"/>
        <v>81</v>
      </c>
      <c r="J299" s="70"/>
      <c r="K299" s="65"/>
      <c r="L299" s="63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16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ht="15.75" hidden="1" customHeight="1">
      <c r="A300" s="30" t="s">
        <v>267</v>
      </c>
      <c r="B300" s="34">
        <f t="array" ref="B300">SUM(H300:I300*$H$24:$I$24)</f>
        <v>0</v>
      </c>
      <c r="C300" s="87" t="s">
        <v>275</v>
      </c>
      <c r="D300" s="36"/>
      <c r="E300" s="37"/>
      <c r="F300" s="88" t="s">
        <v>220</v>
      </c>
      <c r="G300" s="66">
        <v>700.0</v>
      </c>
      <c r="H300" s="65"/>
      <c r="I300" s="67">
        <f t="shared" si="9"/>
        <v>0</v>
      </c>
      <c r="J300" s="70"/>
      <c r="K300" s="65"/>
      <c r="L300" s="63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16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ht="15.75" hidden="1" customHeight="1">
      <c r="A301" s="30" t="s">
        <v>267</v>
      </c>
      <c r="B301" s="34">
        <f t="array" ref="B301">SUM(H301:I301*$H$24:$I$24)</f>
        <v>0</v>
      </c>
      <c r="C301" s="87" t="s">
        <v>276</v>
      </c>
      <c r="D301" s="36"/>
      <c r="E301" s="37"/>
      <c r="F301" s="88" t="s">
        <v>220</v>
      </c>
      <c r="G301" s="66">
        <v>1165.0</v>
      </c>
      <c r="H301" s="65"/>
      <c r="I301" s="67">
        <f t="shared" si="9"/>
        <v>0</v>
      </c>
      <c r="J301" s="70"/>
      <c r="K301" s="65"/>
      <c r="L301" s="63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16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ht="15.75" customHeight="1">
      <c r="A302" s="30" t="s">
        <v>267</v>
      </c>
      <c r="B302" s="34">
        <f t="array" ref="B302">SUM(H302:I302*$H$24:$I$24)</f>
        <v>1760</v>
      </c>
      <c r="C302" s="159" t="s">
        <v>277</v>
      </c>
      <c r="D302" s="36"/>
      <c r="E302" s="37"/>
      <c r="F302" s="160" t="s">
        <v>220</v>
      </c>
      <c r="G302" s="155">
        <v>54.0</v>
      </c>
      <c r="H302" s="148">
        <v>32.0</v>
      </c>
      <c r="I302" s="156">
        <f t="shared" si="9"/>
        <v>1728</v>
      </c>
      <c r="J302" s="70"/>
      <c r="K302" s="65"/>
      <c r="L302" s="63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16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ht="15.75" hidden="1" customHeight="1">
      <c r="A303" s="30" t="s">
        <v>267</v>
      </c>
      <c r="B303" s="34">
        <f t="array" ref="B303">SUM(H303:I303*$H$24:$I$24)</f>
        <v>0</v>
      </c>
      <c r="C303" s="87" t="s">
        <v>278</v>
      </c>
      <c r="D303" s="36"/>
      <c r="E303" s="37"/>
      <c r="F303" s="88" t="s">
        <v>222</v>
      </c>
      <c r="G303" s="66">
        <v>89.0</v>
      </c>
      <c r="H303" s="65"/>
      <c r="I303" s="67">
        <f t="shared" si="9"/>
        <v>0</v>
      </c>
      <c r="J303" s="70"/>
      <c r="K303" s="65"/>
      <c r="L303" s="63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16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ht="15.75" hidden="1" customHeight="1">
      <c r="A304" s="33" t="s">
        <v>267</v>
      </c>
      <c r="B304" s="34">
        <f t="array" ref="B304">SUM(H304:I304*$H$24:$I$24)</f>
        <v>0</v>
      </c>
      <c r="C304" s="64" t="s">
        <v>279</v>
      </c>
      <c r="D304" s="36"/>
      <c r="E304" s="37"/>
      <c r="F304" s="88" t="s">
        <v>220</v>
      </c>
      <c r="G304" s="66">
        <v>3000.0</v>
      </c>
      <c r="H304" s="65"/>
      <c r="I304" s="67">
        <f t="shared" si="9"/>
        <v>0</v>
      </c>
      <c r="J304" s="70"/>
      <c r="K304" s="65"/>
      <c r="L304" s="63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16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ht="15.75" customHeight="1">
      <c r="A305" s="172" t="s">
        <v>267</v>
      </c>
      <c r="B305" s="152">
        <f t="array" ref="B305">SUM(H305:I305*$H$24:$I$24)</f>
        <v>504.72</v>
      </c>
      <c r="C305" s="173" t="s">
        <v>280</v>
      </c>
      <c r="D305" s="36"/>
      <c r="E305" s="37"/>
      <c r="F305" s="160" t="s">
        <v>220</v>
      </c>
      <c r="G305" s="155">
        <v>700.0</v>
      </c>
      <c r="H305" s="148">
        <v>0.72</v>
      </c>
      <c r="I305" s="156">
        <f t="shared" si="9"/>
        <v>504</v>
      </c>
      <c r="J305" s="147"/>
      <c r="K305" s="148"/>
      <c r="L305" s="149"/>
      <c r="M305" s="174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51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</row>
    <row r="306" ht="15.75" hidden="1" customHeight="1">
      <c r="A306" s="30" t="s">
        <v>267</v>
      </c>
      <c r="B306" s="34">
        <f t="array" ref="B306">SUM(H306:I306*$H$24:$I$24)</f>
        <v>0</v>
      </c>
      <c r="C306" s="87" t="s">
        <v>281</v>
      </c>
      <c r="D306" s="36"/>
      <c r="E306" s="37"/>
      <c r="F306" s="88" t="s">
        <v>220</v>
      </c>
      <c r="G306" s="66">
        <v>450.0</v>
      </c>
      <c r="H306" s="65"/>
      <c r="I306" s="67">
        <f t="shared" si="9"/>
        <v>0</v>
      </c>
      <c r="J306" s="70"/>
      <c r="K306" s="65"/>
      <c r="L306" s="63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16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ht="15.75" hidden="1" customHeight="1">
      <c r="A307" s="30" t="s">
        <v>267</v>
      </c>
      <c r="B307" s="34">
        <f t="array" ref="B307">SUM(H307:I307*$H$24:$I$24)</f>
        <v>0</v>
      </c>
      <c r="C307" s="87" t="s">
        <v>282</v>
      </c>
      <c r="D307" s="36"/>
      <c r="E307" s="37"/>
      <c r="F307" s="88" t="s">
        <v>220</v>
      </c>
      <c r="G307" s="66">
        <v>650.0</v>
      </c>
      <c r="H307" s="65"/>
      <c r="I307" s="67">
        <f t="shared" si="9"/>
        <v>0</v>
      </c>
      <c r="J307" s="70"/>
      <c r="K307" s="65"/>
      <c r="L307" s="63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16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ht="15.75" hidden="1" customHeight="1">
      <c r="A308" s="30" t="s">
        <v>267</v>
      </c>
      <c r="B308" s="34">
        <f t="array" ref="B308">SUM(H308:I308*$H$24:$I$24)</f>
        <v>0</v>
      </c>
      <c r="C308" s="87" t="s">
        <v>283</v>
      </c>
      <c r="D308" s="36"/>
      <c r="E308" s="37"/>
      <c r="F308" s="88" t="s">
        <v>220</v>
      </c>
      <c r="G308" s="66">
        <v>75.0</v>
      </c>
      <c r="H308" s="65"/>
      <c r="I308" s="67">
        <f t="shared" si="9"/>
        <v>0</v>
      </c>
      <c r="J308" s="70"/>
      <c r="K308" s="65"/>
      <c r="L308" s="63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16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ht="15.75" customHeight="1">
      <c r="A309" s="30" t="s">
        <v>267</v>
      </c>
      <c r="B309" s="34">
        <f t="array" ref="B309">SUM(H309:I309*$H$24:$I$24)</f>
        <v>682.5</v>
      </c>
      <c r="C309" s="159" t="s">
        <v>284</v>
      </c>
      <c r="D309" s="36"/>
      <c r="E309" s="37"/>
      <c r="F309" s="160" t="s">
        <v>220</v>
      </c>
      <c r="G309" s="155">
        <v>44.5</v>
      </c>
      <c r="H309" s="148">
        <v>15.0</v>
      </c>
      <c r="I309" s="156">
        <f t="shared" si="9"/>
        <v>667.5</v>
      </c>
      <c r="J309" s="70"/>
      <c r="K309" s="65"/>
      <c r="L309" s="63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16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ht="15.75" hidden="1" customHeight="1">
      <c r="A310" s="30" t="s">
        <v>267</v>
      </c>
      <c r="B310" s="34">
        <f t="array" ref="B310">SUM(H310:I310*$H$24:$I$24)</f>
        <v>0</v>
      </c>
      <c r="C310" s="87" t="s">
        <v>285</v>
      </c>
      <c r="D310" s="36"/>
      <c r="E310" s="37"/>
      <c r="F310" s="88" t="s">
        <v>220</v>
      </c>
      <c r="G310" s="66">
        <v>2372.74</v>
      </c>
      <c r="H310" s="65"/>
      <c r="I310" s="67">
        <f t="shared" si="9"/>
        <v>0</v>
      </c>
      <c r="J310" s="70"/>
      <c r="K310" s="65"/>
      <c r="L310" s="63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16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ht="15.75" hidden="1" customHeight="1">
      <c r="A311" s="30" t="s">
        <v>267</v>
      </c>
      <c r="B311" s="34">
        <f t="array" ref="B311">SUM(H311:I311*$H$24:$I$24)</f>
        <v>0</v>
      </c>
      <c r="C311" s="87" t="s">
        <v>286</v>
      </c>
      <c r="D311" s="36"/>
      <c r="E311" s="37"/>
      <c r="F311" s="88" t="s">
        <v>220</v>
      </c>
      <c r="G311" s="66">
        <v>150.0</v>
      </c>
      <c r="H311" s="65"/>
      <c r="I311" s="67">
        <f t="shared" si="9"/>
        <v>0</v>
      </c>
      <c r="J311" s="70"/>
      <c r="K311" s="65"/>
      <c r="L311" s="63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16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ht="15.75" hidden="1" customHeight="1">
      <c r="A312" s="30" t="s">
        <v>267</v>
      </c>
      <c r="B312" s="34">
        <f t="array" ref="B312">SUM(H312:I312*$H$24:$I$24)</f>
        <v>0</v>
      </c>
      <c r="C312" s="87" t="s">
        <v>287</v>
      </c>
      <c r="D312" s="36"/>
      <c r="E312" s="37"/>
      <c r="F312" s="88" t="s">
        <v>222</v>
      </c>
      <c r="G312" s="66">
        <v>1400.0</v>
      </c>
      <c r="H312" s="65"/>
      <c r="I312" s="67">
        <f t="shared" si="9"/>
        <v>0</v>
      </c>
      <c r="J312" s="70"/>
      <c r="K312" s="65"/>
      <c r="L312" s="63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16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ht="15.75" hidden="1" customHeight="1">
      <c r="A313" s="30" t="s">
        <v>267</v>
      </c>
      <c r="B313" s="34">
        <f t="array" ref="B313">SUM(H313:I313*$H$24:$I$24)</f>
        <v>0</v>
      </c>
      <c r="C313" s="87" t="s">
        <v>288</v>
      </c>
      <c r="D313" s="36"/>
      <c r="E313" s="37"/>
      <c r="F313" s="88" t="s">
        <v>220</v>
      </c>
      <c r="G313" s="66">
        <v>60.0</v>
      </c>
      <c r="H313" s="65"/>
      <c r="I313" s="67">
        <f t="shared" si="9"/>
        <v>0</v>
      </c>
      <c r="J313" s="70"/>
      <c r="K313" s="65"/>
      <c r="L313" s="63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16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ht="15.75" hidden="1" customHeight="1">
      <c r="A314" s="30" t="s">
        <v>267</v>
      </c>
      <c r="B314" s="34">
        <f t="array" ref="B314">SUM(H314:I314*$H$24:$I$24)</f>
        <v>0</v>
      </c>
      <c r="C314" s="87" t="s">
        <v>289</v>
      </c>
      <c r="D314" s="36"/>
      <c r="E314" s="37"/>
      <c r="F314" s="88" t="s">
        <v>220</v>
      </c>
      <c r="G314" s="66">
        <v>1400.0</v>
      </c>
      <c r="H314" s="65"/>
      <c r="I314" s="67">
        <f t="shared" si="9"/>
        <v>0</v>
      </c>
      <c r="J314" s="70"/>
      <c r="K314" s="65"/>
      <c r="L314" s="63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16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ht="15.75" hidden="1" customHeight="1">
      <c r="A315" s="30" t="s">
        <v>267</v>
      </c>
      <c r="B315" s="34">
        <f t="array" ref="B315">SUM(H315:I315*$H$24:$I$24)</f>
        <v>0</v>
      </c>
      <c r="C315" s="87" t="s">
        <v>290</v>
      </c>
      <c r="D315" s="36"/>
      <c r="E315" s="37"/>
      <c r="F315" s="88" t="s">
        <v>220</v>
      </c>
      <c r="G315" s="66"/>
      <c r="H315" s="65"/>
      <c r="I315" s="67">
        <f t="shared" si="9"/>
        <v>0</v>
      </c>
      <c r="J315" s="70"/>
      <c r="K315" s="65"/>
      <c r="L315" s="63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16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ht="15.75" hidden="1" customHeight="1">
      <c r="A316" s="30" t="s">
        <v>267</v>
      </c>
      <c r="B316" s="34">
        <f t="array" ref="B316">SUM(H316:I316*$H$24:$I$24)</f>
        <v>0</v>
      </c>
      <c r="C316" s="87" t="s">
        <v>291</v>
      </c>
      <c r="D316" s="36"/>
      <c r="E316" s="37"/>
      <c r="F316" s="88" t="s">
        <v>220</v>
      </c>
      <c r="G316" s="66">
        <v>750.0</v>
      </c>
      <c r="H316" s="65"/>
      <c r="I316" s="67">
        <f t="shared" si="9"/>
        <v>0</v>
      </c>
      <c r="J316" s="70"/>
      <c r="K316" s="65"/>
      <c r="L316" s="63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16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ht="15.75" hidden="1" customHeight="1">
      <c r="A317" s="30" t="s">
        <v>267</v>
      </c>
      <c r="B317" s="34">
        <f t="array" ref="B317">SUM(H317:I317*$H$24:$I$24)</f>
        <v>0</v>
      </c>
      <c r="C317" s="87" t="s">
        <v>292</v>
      </c>
      <c r="D317" s="36"/>
      <c r="E317" s="37"/>
      <c r="F317" s="88" t="s">
        <v>222</v>
      </c>
      <c r="G317" s="66">
        <v>190.0</v>
      </c>
      <c r="H317" s="65"/>
      <c r="I317" s="67">
        <f t="shared" si="9"/>
        <v>0</v>
      </c>
      <c r="J317" s="70"/>
      <c r="K317" s="65"/>
      <c r="L317" s="63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16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ht="15.75" hidden="1" customHeight="1">
      <c r="A318" s="30" t="s">
        <v>267</v>
      </c>
      <c r="B318" s="34">
        <f t="array" ref="B318">SUM(H318:I318*$H$24:$I$24)</f>
        <v>0</v>
      </c>
      <c r="C318" s="87" t="s">
        <v>293</v>
      </c>
      <c r="D318" s="36"/>
      <c r="E318" s="37"/>
      <c r="F318" s="88" t="s">
        <v>220</v>
      </c>
      <c r="G318" s="66">
        <v>619.0</v>
      </c>
      <c r="H318" s="65"/>
      <c r="I318" s="67">
        <f t="shared" si="9"/>
        <v>0</v>
      </c>
      <c r="J318" s="70"/>
      <c r="K318" s="65"/>
      <c r="L318" s="63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16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ht="15.75" customHeight="1">
      <c r="A319" s="30" t="s">
        <v>267</v>
      </c>
      <c r="B319" s="34">
        <f t="array" ref="B319">SUM(H319:I319*$H$24:$I$24)</f>
        <v>662.88</v>
      </c>
      <c r="C319" s="159" t="s">
        <v>294</v>
      </c>
      <c r="D319" s="36"/>
      <c r="E319" s="37"/>
      <c r="F319" s="160" t="s">
        <v>220</v>
      </c>
      <c r="G319" s="155">
        <v>1380.0</v>
      </c>
      <c r="H319" s="148">
        <v>0.48</v>
      </c>
      <c r="I319" s="156">
        <f t="shared" si="9"/>
        <v>662.4</v>
      </c>
      <c r="J319" s="70"/>
      <c r="K319" s="65"/>
      <c r="L319" s="6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116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ht="15.75" hidden="1" customHeight="1">
      <c r="A320" s="30" t="s">
        <v>267</v>
      </c>
      <c r="B320" s="34">
        <f t="array" ref="B320">SUM(H320:I320*$H$24:$I$24)</f>
        <v>0</v>
      </c>
      <c r="C320" s="87" t="s">
        <v>295</v>
      </c>
      <c r="D320" s="36"/>
      <c r="E320" s="37"/>
      <c r="F320" s="88" t="s">
        <v>220</v>
      </c>
      <c r="G320" s="66">
        <v>340.0</v>
      </c>
      <c r="H320" s="65"/>
      <c r="I320" s="67">
        <f t="shared" si="9"/>
        <v>0</v>
      </c>
      <c r="J320" s="70"/>
      <c r="K320" s="65"/>
      <c r="L320" s="6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116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ht="15.75" customHeight="1">
      <c r="A321" s="30" t="s">
        <v>267</v>
      </c>
      <c r="B321" s="34">
        <f t="array" ref="B321">SUM(H321:I321*$H$24:$I$24)</f>
        <v>1157.1</v>
      </c>
      <c r="C321" s="159" t="s">
        <v>296</v>
      </c>
      <c r="D321" s="36"/>
      <c r="E321" s="37"/>
      <c r="F321" s="160" t="s">
        <v>220</v>
      </c>
      <c r="G321" s="155">
        <v>550.0</v>
      </c>
      <c r="H321" s="148">
        <v>2.1</v>
      </c>
      <c r="I321" s="156">
        <f t="shared" si="9"/>
        <v>1155</v>
      </c>
      <c r="J321" s="70"/>
      <c r="K321" s="65"/>
      <c r="L321" s="63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16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ht="15.75" hidden="1" customHeight="1">
      <c r="A322" s="30" t="s">
        <v>267</v>
      </c>
      <c r="B322" s="34">
        <f t="array" ref="B322">SUM(H322:I322*$H$24:$I$24)</f>
        <v>0</v>
      </c>
      <c r="C322" s="95"/>
      <c r="D322" s="36"/>
      <c r="E322" s="37"/>
      <c r="F322" s="91"/>
      <c r="G322" s="66"/>
      <c r="H322" s="65"/>
      <c r="I322" s="67">
        <f t="shared" si="9"/>
        <v>0</v>
      </c>
      <c r="J322" s="70"/>
      <c r="K322" s="65"/>
      <c r="L322" s="6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116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ht="15.75" hidden="1" customHeight="1">
      <c r="A323" s="30" t="s">
        <v>267</v>
      </c>
      <c r="B323" s="34">
        <f t="array" ref="B323">SUM(H323:I323*$H$24:$I$24)</f>
        <v>0</v>
      </c>
      <c r="C323" s="87" t="s">
        <v>297</v>
      </c>
      <c r="D323" s="36"/>
      <c r="E323" s="37"/>
      <c r="F323" s="88" t="s">
        <v>220</v>
      </c>
      <c r="G323" s="66">
        <v>93.0</v>
      </c>
      <c r="H323" s="65"/>
      <c r="I323" s="67">
        <f t="shared" si="9"/>
        <v>0</v>
      </c>
      <c r="J323" s="70"/>
      <c r="K323" s="65"/>
      <c r="L323" s="63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16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ht="15.75" customHeight="1">
      <c r="A324" s="30" t="s">
        <v>267</v>
      </c>
      <c r="B324" s="34">
        <f t="array" ref="B324">SUM(H324:I324*$H$24:$I$24)</f>
        <v>162.5</v>
      </c>
      <c r="C324" s="159" t="s">
        <v>298</v>
      </c>
      <c r="D324" s="36"/>
      <c r="E324" s="37"/>
      <c r="F324" s="160" t="s">
        <v>220</v>
      </c>
      <c r="G324" s="155">
        <v>31.5</v>
      </c>
      <c r="H324" s="148">
        <v>5.0</v>
      </c>
      <c r="I324" s="156">
        <f t="shared" si="9"/>
        <v>157.5</v>
      </c>
      <c r="J324" s="70"/>
      <c r="K324" s="65"/>
      <c r="L324" s="63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16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ht="15.75" hidden="1" customHeight="1">
      <c r="A325" s="30" t="s">
        <v>267</v>
      </c>
      <c r="B325" s="34">
        <f t="array" ref="B325">SUM(H325:I325*$H$24:$I$24)</f>
        <v>0</v>
      </c>
      <c r="C325" s="87" t="s">
        <v>299</v>
      </c>
      <c r="D325" s="36"/>
      <c r="E325" s="37"/>
      <c r="F325" s="88" t="s">
        <v>220</v>
      </c>
      <c r="G325" s="66">
        <v>950.0</v>
      </c>
      <c r="H325" s="65"/>
      <c r="I325" s="67">
        <f t="shared" si="9"/>
        <v>0</v>
      </c>
      <c r="J325" s="70"/>
      <c r="K325" s="65"/>
      <c r="L325" s="63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16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ht="15.75" hidden="1" customHeight="1">
      <c r="A326" s="30" t="s">
        <v>267</v>
      </c>
      <c r="B326" s="34">
        <f t="array" ref="B326">SUM(H326:I326*$H$24:$I$24)</f>
        <v>0</v>
      </c>
      <c r="C326" s="87" t="s">
        <v>300</v>
      </c>
      <c r="D326" s="36"/>
      <c r="E326" s="37"/>
      <c r="F326" s="88" t="s">
        <v>220</v>
      </c>
      <c r="G326" s="66">
        <v>150.0</v>
      </c>
      <c r="H326" s="65"/>
      <c r="I326" s="67">
        <f t="shared" si="9"/>
        <v>0</v>
      </c>
      <c r="J326" s="70"/>
      <c r="K326" s="65"/>
      <c r="L326" s="63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16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ht="15.75" hidden="1" customHeight="1">
      <c r="A327" s="30" t="s">
        <v>267</v>
      </c>
      <c r="B327" s="34">
        <f t="array" ref="B327">SUM(H327:I327*$H$24:$I$24)</f>
        <v>0</v>
      </c>
      <c r="C327" s="87" t="s">
        <v>301</v>
      </c>
      <c r="D327" s="36"/>
      <c r="E327" s="37"/>
      <c r="F327" s="88" t="s">
        <v>220</v>
      </c>
      <c r="G327" s="66">
        <v>288.0</v>
      </c>
      <c r="H327" s="65"/>
      <c r="I327" s="67">
        <f t="shared" si="9"/>
        <v>0</v>
      </c>
      <c r="J327" s="70"/>
      <c r="K327" s="65"/>
      <c r="L327" s="6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116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ht="15.75" hidden="1" customHeight="1">
      <c r="A328" s="30" t="s">
        <v>267</v>
      </c>
      <c r="B328" s="34">
        <f t="array" ref="B328">SUM(H328:I328*$H$24:$I$24)</f>
        <v>0</v>
      </c>
      <c r="C328" s="64" t="s">
        <v>302</v>
      </c>
      <c r="D328" s="36"/>
      <c r="E328" s="37"/>
      <c r="F328" s="88" t="s">
        <v>220</v>
      </c>
      <c r="G328" s="66">
        <v>89.0</v>
      </c>
      <c r="H328" s="65"/>
      <c r="I328" s="67">
        <f t="shared" si="9"/>
        <v>0</v>
      </c>
      <c r="J328" s="70"/>
      <c r="K328" s="65"/>
      <c r="L328" s="63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16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ht="15.75" hidden="1" customHeight="1">
      <c r="A329" s="30" t="s">
        <v>267</v>
      </c>
      <c r="B329" s="34">
        <f t="array" ref="B329">SUM(H329:I329*$H$24:$I$24)</f>
        <v>0</v>
      </c>
      <c r="C329" s="87" t="s">
        <v>303</v>
      </c>
      <c r="D329" s="36"/>
      <c r="E329" s="37"/>
      <c r="F329" s="88" t="s">
        <v>220</v>
      </c>
      <c r="G329" s="66">
        <v>45.0</v>
      </c>
      <c r="H329" s="65"/>
      <c r="I329" s="67">
        <f t="shared" si="9"/>
        <v>0</v>
      </c>
      <c r="J329" s="70"/>
      <c r="K329" s="65"/>
      <c r="L329" s="63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16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ht="15.75" hidden="1" customHeight="1">
      <c r="A330" s="30" t="s">
        <v>267</v>
      </c>
      <c r="B330" s="34">
        <f t="array" ref="B330">SUM(H330:I330*$H$24:$I$24)</f>
        <v>0</v>
      </c>
      <c r="C330" s="87" t="s">
        <v>304</v>
      </c>
      <c r="D330" s="36"/>
      <c r="E330" s="37"/>
      <c r="F330" s="88" t="s">
        <v>220</v>
      </c>
      <c r="G330" s="66">
        <v>135.0</v>
      </c>
      <c r="H330" s="65"/>
      <c r="I330" s="67">
        <f t="shared" si="9"/>
        <v>0</v>
      </c>
      <c r="J330" s="70"/>
      <c r="K330" s="65"/>
      <c r="L330" s="63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16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ht="15.75" hidden="1" customHeight="1">
      <c r="A331" s="30" t="s">
        <v>267</v>
      </c>
      <c r="B331" s="34">
        <f t="array" ref="B331">SUM(H331:I331*$H$24:$I$24)</f>
        <v>0</v>
      </c>
      <c r="C331" s="87" t="s">
        <v>305</v>
      </c>
      <c r="D331" s="36"/>
      <c r="E331" s="37"/>
      <c r="F331" s="88" t="s">
        <v>220</v>
      </c>
      <c r="G331" s="66">
        <v>1500.0</v>
      </c>
      <c r="H331" s="65"/>
      <c r="I331" s="67">
        <f t="shared" si="9"/>
        <v>0</v>
      </c>
      <c r="J331" s="70"/>
      <c r="K331" s="65"/>
      <c r="L331" s="63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16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ht="15.75" hidden="1" customHeight="1">
      <c r="A332" s="30" t="s">
        <v>267</v>
      </c>
      <c r="B332" s="34">
        <f t="array" ref="B332">SUM(H332:I332*$H$24:$I$24)</f>
        <v>0</v>
      </c>
      <c r="C332" s="87" t="s">
        <v>306</v>
      </c>
      <c r="D332" s="36"/>
      <c r="E332" s="37"/>
      <c r="F332" s="88" t="s">
        <v>222</v>
      </c>
      <c r="G332" s="66">
        <v>19.915</v>
      </c>
      <c r="H332" s="65"/>
      <c r="I332" s="67">
        <f t="shared" si="9"/>
        <v>0</v>
      </c>
      <c r="J332" s="70"/>
      <c r="K332" s="65"/>
      <c r="L332" s="63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16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ht="15.75" customHeight="1">
      <c r="A333" s="158" t="s">
        <v>267</v>
      </c>
      <c r="B333" s="152">
        <f t="array" ref="B333">SUM(H333:I333*$H$24:$I$24)</f>
        <v>99.6</v>
      </c>
      <c r="C333" s="159" t="s">
        <v>307</v>
      </c>
      <c r="D333" s="36"/>
      <c r="E333" s="37"/>
      <c r="F333" s="160" t="s">
        <v>235</v>
      </c>
      <c r="G333" s="155">
        <v>165.0</v>
      </c>
      <c r="H333" s="148">
        <v>0.6</v>
      </c>
      <c r="I333" s="156">
        <f t="shared" si="9"/>
        <v>99</v>
      </c>
      <c r="J333" s="147"/>
      <c r="K333" s="148"/>
      <c r="L333" s="149"/>
      <c r="M333" s="150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51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</row>
    <row r="334" ht="15.75" hidden="1" customHeight="1">
      <c r="A334" s="30" t="s">
        <v>267</v>
      </c>
      <c r="B334" s="34">
        <f t="array" ref="B334">SUM(H334:I334*$H$24:$I$24)</f>
        <v>0</v>
      </c>
      <c r="C334" s="87" t="s">
        <v>308</v>
      </c>
      <c r="D334" s="36"/>
      <c r="E334" s="37"/>
      <c r="F334" s="88" t="s">
        <v>220</v>
      </c>
      <c r="G334" s="66">
        <v>270.0</v>
      </c>
      <c r="H334" s="65"/>
      <c r="I334" s="67">
        <f t="shared" si="9"/>
        <v>0</v>
      </c>
      <c r="J334" s="70"/>
      <c r="K334" s="65"/>
      <c r="L334" s="63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16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ht="15.75" customHeight="1">
      <c r="A335" s="30" t="s">
        <v>267</v>
      </c>
      <c r="B335" s="34">
        <f t="array" ref="B335">SUM(H335:I335*$H$24:$I$24)</f>
        <v>42.3</v>
      </c>
      <c r="C335" s="159" t="s">
        <v>309</v>
      </c>
      <c r="D335" s="36"/>
      <c r="E335" s="37"/>
      <c r="F335" s="160" t="s">
        <v>220</v>
      </c>
      <c r="G335" s="155">
        <v>22.5</v>
      </c>
      <c r="H335" s="148">
        <v>1.8</v>
      </c>
      <c r="I335" s="156">
        <f t="shared" si="9"/>
        <v>40.5</v>
      </c>
      <c r="J335" s="70"/>
      <c r="K335" s="65"/>
      <c r="L335" s="63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16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ht="15.75" hidden="1" customHeight="1">
      <c r="A336" s="30" t="s">
        <v>267</v>
      </c>
      <c r="B336" s="34">
        <f t="array" ref="B336">SUM(H336:I336*$H$24:$I$24)</f>
        <v>0</v>
      </c>
      <c r="C336" s="87" t="s">
        <v>307</v>
      </c>
      <c r="D336" s="36"/>
      <c r="E336" s="37"/>
      <c r="F336" s="88" t="s">
        <v>220</v>
      </c>
      <c r="G336" s="66">
        <v>215.0</v>
      </c>
      <c r="H336" s="65"/>
      <c r="I336" s="67">
        <f t="shared" si="9"/>
        <v>0</v>
      </c>
      <c r="J336" s="70"/>
      <c r="K336" s="65"/>
      <c r="L336" s="63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16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ht="15.75" hidden="1" customHeight="1">
      <c r="A337" s="30" t="s">
        <v>267</v>
      </c>
      <c r="B337" s="34">
        <f t="array" ref="B337">SUM(H337:I337*$H$24:$I$24)</f>
        <v>0</v>
      </c>
      <c r="C337" s="87" t="s">
        <v>310</v>
      </c>
      <c r="D337" s="36"/>
      <c r="E337" s="37"/>
      <c r="F337" s="88" t="s">
        <v>220</v>
      </c>
      <c r="G337" s="66">
        <v>136.0</v>
      </c>
      <c r="H337" s="65"/>
      <c r="I337" s="67">
        <f t="shared" si="9"/>
        <v>0</v>
      </c>
      <c r="J337" s="70"/>
      <c r="K337" s="65"/>
      <c r="L337" s="63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16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ht="15.75" hidden="1" customHeight="1">
      <c r="A338" s="30" t="s">
        <v>267</v>
      </c>
      <c r="B338" s="34">
        <f t="array" ref="B338">SUM(H338:I338*$H$24:$I$24)</f>
        <v>0</v>
      </c>
      <c r="C338" s="87" t="s">
        <v>311</v>
      </c>
      <c r="D338" s="36"/>
      <c r="E338" s="37"/>
      <c r="F338" s="88" t="s">
        <v>220</v>
      </c>
      <c r="G338" s="66">
        <v>144.0</v>
      </c>
      <c r="H338" s="65"/>
      <c r="I338" s="67">
        <f t="shared" si="9"/>
        <v>0</v>
      </c>
      <c r="J338" s="70"/>
      <c r="K338" s="65"/>
      <c r="L338" s="63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16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ht="15.75" hidden="1" customHeight="1">
      <c r="A339" s="30" t="s">
        <v>267</v>
      </c>
      <c r="B339" s="34">
        <f t="array" ref="B339">SUM(H339:I339*$H$24:$I$24)</f>
        <v>0</v>
      </c>
      <c r="C339" s="87" t="s">
        <v>312</v>
      </c>
      <c r="D339" s="36"/>
      <c r="E339" s="37"/>
      <c r="F339" s="88" t="s">
        <v>220</v>
      </c>
      <c r="G339" s="66">
        <v>700.0</v>
      </c>
      <c r="H339" s="65"/>
      <c r="I339" s="67">
        <f t="shared" si="9"/>
        <v>0</v>
      </c>
      <c r="J339" s="70"/>
      <c r="K339" s="65"/>
      <c r="L339" s="63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16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ht="15.75" hidden="1" customHeight="1">
      <c r="A340" s="30" t="s">
        <v>267</v>
      </c>
      <c r="B340" s="34">
        <f t="array" ref="B340">SUM(H340:I340*$H$24:$I$24)</f>
        <v>0</v>
      </c>
      <c r="C340" s="87" t="s">
        <v>313</v>
      </c>
      <c r="D340" s="36"/>
      <c r="E340" s="37"/>
      <c r="F340" s="88" t="s">
        <v>220</v>
      </c>
      <c r="G340" s="66">
        <v>200.0</v>
      </c>
      <c r="H340" s="65"/>
      <c r="I340" s="67">
        <f t="shared" si="9"/>
        <v>0</v>
      </c>
      <c r="J340" s="70"/>
      <c r="K340" s="65"/>
      <c r="L340" s="6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116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ht="15.75" hidden="1" customHeight="1">
      <c r="A341" s="30" t="s">
        <v>267</v>
      </c>
      <c r="B341" s="34">
        <f t="array" ref="B341">SUM(H341:I341*$H$24:$I$24)</f>
        <v>0</v>
      </c>
      <c r="C341" s="87" t="s">
        <v>262</v>
      </c>
      <c r="D341" s="36"/>
      <c r="E341" s="37"/>
      <c r="F341" s="88" t="s">
        <v>220</v>
      </c>
      <c r="G341" s="66">
        <v>14.0</v>
      </c>
      <c r="H341" s="65"/>
      <c r="I341" s="67">
        <f t="shared" si="9"/>
        <v>0</v>
      </c>
      <c r="J341" s="70"/>
      <c r="K341" s="65"/>
      <c r="L341" s="63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16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ht="15.75" hidden="1" customHeight="1">
      <c r="A342" s="30" t="s">
        <v>267</v>
      </c>
      <c r="B342" s="34">
        <f t="array" ref="B342">SUM(H342:I342*$H$24:$I$24)</f>
        <v>0</v>
      </c>
      <c r="C342" s="87" t="s">
        <v>314</v>
      </c>
      <c r="D342" s="36"/>
      <c r="E342" s="37"/>
      <c r="F342" s="88" t="s">
        <v>155</v>
      </c>
      <c r="G342" s="66">
        <v>1400.0</v>
      </c>
      <c r="H342" s="65"/>
      <c r="I342" s="67">
        <f t="shared" si="9"/>
        <v>0</v>
      </c>
      <c r="J342" s="70"/>
      <c r="K342" s="65"/>
      <c r="L342" s="63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16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ht="15.75" hidden="1" customHeight="1">
      <c r="A343" s="30" t="s">
        <v>267</v>
      </c>
      <c r="B343" s="34">
        <f t="array" ref="B343">SUM(H343:I343*$H$24:$I$24)</f>
        <v>0</v>
      </c>
      <c r="C343" s="87" t="s">
        <v>315</v>
      </c>
      <c r="D343" s="36"/>
      <c r="E343" s="37"/>
      <c r="F343" s="88" t="s">
        <v>316</v>
      </c>
      <c r="G343" s="66">
        <v>35.0</v>
      </c>
      <c r="H343" s="65"/>
      <c r="I343" s="67">
        <f t="shared" si="9"/>
        <v>0</v>
      </c>
      <c r="J343" s="70"/>
      <c r="K343" s="65"/>
      <c r="L343" s="63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16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ht="15.75" hidden="1" customHeight="1">
      <c r="A344" s="30" t="s">
        <v>267</v>
      </c>
      <c r="B344" s="34">
        <f t="array" ref="B344">SUM(H344:I344*$H$24:$I$24)</f>
        <v>0</v>
      </c>
      <c r="C344" s="95"/>
      <c r="D344" s="36"/>
      <c r="E344" s="37"/>
      <c r="F344" s="91"/>
      <c r="G344" s="66"/>
      <c r="H344" s="65"/>
      <c r="I344" s="67">
        <f t="shared" si="9"/>
        <v>0</v>
      </c>
      <c r="J344" s="70"/>
      <c r="K344" s="65"/>
      <c r="L344" s="63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16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ht="15.75" hidden="1" customHeight="1">
      <c r="A345" s="30" t="s">
        <v>267</v>
      </c>
      <c r="B345" s="34">
        <f t="array" ref="B345">SUM(H345:I345*$H$24:$I$24)</f>
        <v>0</v>
      </c>
      <c r="C345" s="95"/>
      <c r="D345" s="36"/>
      <c r="E345" s="37"/>
      <c r="F345" s="91"/>
      <c r="G345" s="66"/>
      <c r="H345" s="65"/>
      <c r="I345" s="67">
        <f t="shared" si="9"/>
        <v>0</v>
      </c>
      <c r="J345" s="70"/>
      <c r="K345" s="65"/>
      <c r="L345" s="63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16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ht="15.75" hidden="1" customHeight="1">
      <c r="A346" s="30" t="s">
        <v>267</v>
      </c>
      <c r="B346" s="34">
        <f t="array" ref="B346">SUM(H346:I346*$H$24:$I$24)</f>
        <v>0</v>
      </c>
      <c r="C346" s="95"/>
      <c r="D346" s="36"/>
      <c r="E346" s="37"/>
      <c r="F346" s="91"/>
      <c r="G346" s="66"/>
      <c r="H346" s="65"/>
      <c r="I346" s="67">
        <f t="shared" si="9"/>
        <v>0</v>
      </c>
      <c r="J346" s="70"/>
      <c r="K346" s="65"/>
      <c r="L346" s="63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16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ht="15.75" hidden="1" customHeight="1">
      <c r="A347" s="30" t="s">
        <v>267</v>
      </c>
      <c r="B347" s="34">
        <f t="array" ref="B347">SUM(H347:I347*$H$24:$I$24)</f>
        <v>0</v>
      </c>
      <c r="C347" s="95"/>
      <c r="D347" s="36"/>
      <c r="E347" s="37"/>
      <c r="F347" s="91"/>
      <c r="G347" s="66"/>
      <c r="H347" s="65"/>
      <c r="I347" s="67">
        <f t="shared" si="9"/>
        <v>0</v>
      </c>
      <c r="J347" s="70"/>
      <c r="K347" s="65"/>
      <c r="L347" s="63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16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ht="15.75" hidden="1" customHeight="1">
      <c r="A348" s="30" t="s">
        <v>267</v>
      </c>
      <c r="B348" s="34">
        <f t="array" ref="B348">SUM(H348:I348*$H$24:$I$24)</f>
        <v>0</v>
      </c>
      <c r="C348" s="95"/>
      <c r="D348" s="36"/>
      <c r="E348" s="37"/>
      <c r="F348" s="91"/>
      <c r="G348" s="66"/>
      <c r="H348" s="65"/>
      <c r="I348" s="67">
        <f t="shared" si="9"/>
        <v>0</v>
      </c>
      <c r="J348" s="70"/>
      <c r="K348" s="65"/>
      <c r="L348" s="63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16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ht="15.75" hidden="1" customHeight="1">
      <c r="A349" s="30" t="s">
        <v>267</v>
      </c>
      <c r="B349" s="34">
        <f t="array" ref="B349">SUM(H349:I349*$H$24:$I$24)</f>
        <v>0</v>
      </c>
      <c r="C349" s="87" t="s">
        <v>317</v>
      </c>
      <c r="D349" s="36"/>
      <c r="E349" s="37"/>
      <c r="F349" s="91"/>
      <c r="G349" s="66"/>
      <c r="H349" s="65"/>
      <c r="I349" s="67">
        <f t="shared" si="9"/>
        <v>0</v>
      </c>
      <c r="J349" s="70"/>
      <c r="K349" s="65"/>
      <c r="L349" s="63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16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ht="15.75" hidden="1" customHeight="1">
      <c r="A350" s="30" t="s">
        <v>267</v>
      </c>
      <c r="B350" s="34">
        <f t="array" ref="B350">SUM(H350:I350*$H$24:$I$24)</f>
        <v>0</v>
      </c>
      <c r="C350" s="95"/>
      <c r="D350" s="36"/>
      <c r="E350" s="37"/>
      <c r="F350" s="91"/>
      <c r="G350" s="66"/>
      <c r="H350" s="65"/>
      <c r="I350" s="67">
        <f t="shared" si="9"/>
        <v>0</v>
      </c>
      <c r="J350" s="70"/>
      <c r="K350" s="65"/>
      <c r="L350" s="63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16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ht="15.75" hidden="1" customHeight="1">
      <c r="A351" s="30" t="s">
        <v>267</v>
      </c>
      <c r="B351" s="34">
        <f t="array" ref="B351">SUM(H351:I351*$H$24:$I$24)</f>
        <v>0</v>
      </c>
      <c r="C351" s="95"/>
      <c r="D351" s="36"/>
      <c r="E351" s="37"/>
      <c r="F351" s="91"/>
      <c r="G351" s="66"/>
      <c r="H351" s="65"/>
      <c r="I351" s="67">
        <f t="shared" si="9"/>
        <v>0</v>
      </c>
      <c r="J351" s="70"/>
      <c r="K351" s="65"/>
      <c r="L351" s="63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16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ht="18.75" customHeight="1">
      <c r="A352" s="41">
        <v>9999.0</v>
      </c>
      <c r="B352" s="34">
        <f>SUM(B293:B351)</f>
        <v>5153.6</v>
      </c>
      <c r="C352" s="80" t="s">
        <v>318</v>
      </c>
      <c r="D352" s="50"/>
      <c r="E352" s="51"/>
      <c r="F352" s="81"/>
      <c r="G352" s="82"/>
      <c r="H352" s="83">
        <f>SUMPRODUCT(H294:H351,$G$294:$G$351)*H24</f>
        <v>5094.9</v>
      </c>
      <c r="I352" s="105">
        <f>SUM(I293:I351)</f>
        <v>5094.9</v>
      </c>
      <c r="J352" s="169"/>
      <c r="K352" s="170"/>
      <c r="L352" s="171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16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ht="15.75" hidden="1" customHeight="1">
      <c r="A353" s="30" t="s">
        <v>267</v>
      </c>
      <c r="B353" s="34">
        <f t="array" ref="B353">SUM(H353:I353*$H$24:$I$24)</f>
        <v>0</v>
      </c>
      <c r="C353" s="85"/>
      <c r="D353" s="24"/>
      <c r="E353" s="25"/>
      <c r="F353" s="86"/>
      <c r="G353" s="58"/>
      <c r="H353" s="57"/>
      <c r="I353" s="60">
        <f t="shared" ref="I353:I453" si="10">G353*H353</f>
        <v>0</v>
      </c>
      <c r="J353" s="70"/>
      <c r="K353" s="65"/>
      <c r="L353" s="63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16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ht="15.75" hidden="1" customHeight="1">
      <c r="A354" s="30" t="s">
        <v>270</v>
      </c>
      <c r="B354" s="34">
        <f t="array" ref="B354">SUM(H354:I354*$H$24:$I$24)</f>
        <v>0</v>
      </c>
      <c r="C354" s="168" t="s">
        <v>319</v>
      </c>
      <c r="D354" s="36"/>
      <c r="E354" s="37"/>
      <c r="F354" s="91"/>
      <c r="G354" s="66"/>
      <c r="H354" s="65"/>
      <c r="I354" s="67">
        <f t="shared" si="10"/>
        <v>0</v>
      </c>
      <c r="J354" s="70"/>
      <c r="K354" s="65"/>
      <c r="L354" s="63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16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ht="15.75" hidden="1" customHeight="1">
      <c r="A355" s="33" t="s">
        <v>270</v>
      </c>
      <c r="B355" s="34">
        <f t="array" ref="B355">SUM(H355:I355*$H$24:$I$24)</f>
        <v>0</v>
      </c>
      <c r="C355" s="95"/>
      <c r="D355" s="36"/>
      <c r="E355" s="37"/>
      <c r="F355" s="91"/>
      <c r="G355" s="66"/>
      <c r="H355" s="65"/>
      <c r="I355" s="67">
        <f t="shared" si="10"/>
        <v>0</v>
      </c>
      <c r="J355" s="70"/>
      <c r="K355" s="65"/>
      <c r="L355" s="63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16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ht="15.75" hidden="1" customHeight="1">
      <c r="A356" s="33" t="s">
        <v>270</v>
      </c>
      <c r="B356" s="34">
        <f t="array" ref="B356">SUM(H356:I356*$H$24:$I$24)</f>
        <v>0</v>
      </c>
      <c r="C356" s="95"/>
      <c r="D356" s="36"/>
      <c r="E356" s="37"/>
      <c r="F356" s="91"/>
      <c r="G356" s="66"/>
      <c r="H356" s="65"/>
      <c r="I356" s="67">
        <f t="shared" si="10"/>
        <v>0</v>
      </c>
      <c r="J356" s="70"/>
      <c r="K356" s="65"/>
      <c r="L356" s="63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16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ht="15.75" hidden="1" customHeight="1">
      <c r="A357" s="30" t="s">
        <v>267</v>
      </c>
      <c r="B357" s="34">
        <f t="array" ref="B357">SUM(H357:I357*$H$24:$I$24)</f>
        <v>0</v>
      </c>
      <c r="C357" s="87" t="s">
        <v>320</v>
      </c>
      <c r="D357" s="36"/>
      <c r="E357" s="37"/>
      <c r="F357" s="88" t="s">
        <v>220</v>
      </c>
      <c r="G357" s="66">
        <v>400.0</v>
      </c>
      <c r="H357" s="65"/>
      <c r="I357" s="67">
        <f t="shared" si="10"/>
        <v>0</v>
      </c>
      <c r="J357" s="70"/>
      <c r="K357" s="65"/>
      <c r="L357" s="63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16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ht="15.75" hidden="1" customHeight="1">
      <c r="A358" s="33" t="s">
        <v>270</v>
      </c>
      <c r="B358" s="34">
        <f t="array" ref="B358">SUM(H358:I358*$H$24:$I$24)</f>
        <v>0</v>
      </c>
      <c r="C358" s="87" t="s">
        <v>321</v>
      </c>
      <c r="D358" s="36"/>
      <c r="E358" s="37"/>
      <c r="F358" s="88" t="s">
        <v>220</v>
      </c>
      <c r="G358" s="66">
        <v>510.0</v>
      </c>
      <c r="H358" s="65"/>
      <c r="I358" s="67">
        <f t="shared" si="10"/>
        <v>0</v>
      </c>
      <c r="J358" s="70">
        <v>0.3</v>
      </c>
      <c r="K358" s="65"/>
      <c r="L358" s="63">
        <v>0.3</v>
      </c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16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ht="15.75" hidden="1" customHeight="1">
      <c r="A359" s="33" t="s">
        <v>270</v>
      </c>
      <c r="B359" s="34">
        <f t="array" ref="B359">SUM(H359:I359*$H$24:$I$24)</f>
        <v>0</v>
      </c>
      <c r="C359" s="87" t="s">
        <v>322</v>
      </c>
      <c r="D359" s="36"/>
      <c r="E359" s="37"/>
      <c r="F359" s="88" t="s">
        <v>220</v>
      </c>
      <c r="G359" s="66">
        <v>350.0</v>
      </c>
      <c r="H359" s="65"/>
      <c r="I359" s="67">
        <f t="shared" si="10"/>
        <v>0</v>
      </c>
      <c r="J359" s="70"/>
      <c r="K359" s="65"/>
      <c r="L359" s="63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16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ht="15.75" hidden="1" customHeight="1">
      <c r="A360" s="33" t="s">
        <v>270</v>
      </c>
      <c r="B360" s="34">
        <f t="array" ref="B360">SUM(H360:I360*$H$24:$I$24)</f>
        <v>0</v>
      </c>
      <c r="C360" s="87" t="s">
        <v>323</v>
      </c>
      <c r="D360" s="36"/>
      <c r="E360" s="37"/>
      <c r="F360" s="88" t="s">
        <v>235</v>
      </c>
      <c r="G360" s="66">
        <v>130.0</v>
      </c>
      <c r="H360" s="65"/>
      <c r="I360" s="67">
        <f t="shared" si="10"/>
        <v>0</v>
      </c>
      <c r="J360" s="70"/>
      <c r="K360" s="65"/>
      <c r="L360" s="63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16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ht="15.75" hidden="1" customHeight="1">
      <c r="A361" s="33" t="s">
        <v>270</v>
      </c>
      <c r="B361" s="34">
        <f t="array" ref="B361">SUM(H361:I361*$H$24:$I$24)</f>
        <v>0</v>
      </c>
      <c r="C361" s="87" t="s">
        <v>324</v>
      </c>
      <c r="D361" s="36"/>
      <c r="E361" s="37"/>
      <c r="F361" s="88" t="s">
        <v>220</v>
      </c>
      <c r="G361" s="66">
        <v>165.0</v>
      </c>
      <c r="H361" s="65"/>
      <c r="I361" s="67">
        <f t="shared" si="10"/>
        <v>0</v>
      </c>
      <c r="J361" s="70"/>
      <c r="K361" s="65"/>
      <c r="L361" s="63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16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ht="15.75" hidden="1" customHeight="1">
      <c r="A362" s="33" t="s">
        <v>270</v>
      </c>
      <c r="B362" s="34">
        <f t="array" ref="B362">SUM(H362:I362*$H$24:$I$24)</f>
        <v>0</v>
      </c>
      <c r="C362" s="87" t="s">
        <v>325</v>
      </c>
      <c r="D362" s="36"/>
      <c r="E362" s="37"/>
      <c r="F362" s="88" t="s">
        <v>235</v>
      </c>
      <c r="G362" s="66">
        <v>7.0</v>
      </c>
      <c r="H362" s="65"/>
      <c r="I362" s="67">
        <f t="shared" si="10"/>
        <v>0</v>
      </c>
      <c r="J362" s="70"/>
      <c r="K362" s="65"/>
      <c r="L362" s="63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16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ht="15.75" hidden="1" customHeight="1">
      <c r="A363" s="33" t="s">
        <v>270</v>
      </c>
      <c r="B363" s="34">
        <f t="array" ref="B363">SUM(H363:I363*$H$24:$I$24)</f>
        <v>0</v>
      </c>
      <c r="C363" s="87" t="s">
        <v>326</v>
      </c>
      <c r="D363" s="36"/>
      <c r="E363" s="37"/>
      <c r="F363" s="88" t="s">
        <v>220</v>
      </c>
      <c r="G363" s="66">
        <v>155.0</v>
      </c>
      <c r="H363" s="65"/>
      <c r="I363" s="67">
        <f t="shared" si="10"/>
        <v>0</v>
      </c>
      <c r="J363" s="70"/>
      <c r="K363" s="65"/>
      <c r="L363" s="63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16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ht="15.75" hidden="1" customHeight="1">
      <c r="A364" s="30" t="s">
        <v>243</v>
      </c>
      <c r="B364" s="34">
        <f t="array" ref="B364">SUM(H364:I364*$H$24:$I$24)</f>
        <v>0</v>
      </c>
      <c r="C364" s="87" t="s">
        <v>327</v>
      </c>
      <c r="D364" s="36"/>
      <c r="E364" s="37"/>
      <c r="F364" s="88" t="s">
        <v>222</v>
      </c>
      <c r="G364" s="66">
        <v>135.0</v>
      </c>
      <c r="H364" s="65"/>
      <c r="I364" s="67">
        <f t="shared" si="10"/>
        <v>0</v>
      </c>
      <c r="J364" s="70"/>
      <c r="K364" s="65"/>
      <c r="L364" s="63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16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ht="15.75" hidden="1" customHeight="1">
      <c r="A365" s="33" t="s">
        <v>270</v>
      </c>
      <c r="B365" s="34">
        <f t="array" ref="B365">SUM(H365:I365*$H$24:$I$24)</f>
        <v>0</v>
      </c>
      <c r="C365" s="87" t="s">
        <v>298</v>
      </c>
      <c r="D365" s="36"/>
      <c r="E365" s="37"/>
      <c r="F365" s="88" t="s">
        <v>220</v>
      </c>
      <c r="G365" s="66">
        <v>30.0</v>
      </c>
      <c r="H365" s="65"/>
      <c r="I365" s="67">
        <f t="shared" si="10"/>
        <v>0</v>
      </c>
      <c r="J365" s="70"/>
      <c r="K365" s="65"/>
      <c r="L365" s="63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16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ht="15.75" hidden="1" customHeight="1">
      <c r="A366" s="33" t="s">
        <v>270</v>
      </c>
      <c r="B366" s="34">
        <f t="array" ref="B366">SUM(H366:I366*$H$24:$I$24)</f>
        <v>0</v>
      </c>
      <c r="C366" s="87" t="s">
        <v>328</v>
      </c>
      <c r="D366" s="36"/>
      <c r="E366" s="37"/>
      <c r="F366" s="88" t="s">
        <v>220</v>
      </c>
      <c r="G366" s="66">
        <v>147.0</v>
      </c>
      <c r="H366" s="65"/>
      <c r="I366" s="67">
        <f t="shared" si="10"/>
        <v>0</v>
      </c>
      <c r="J366" s="70"/>
      <c r="K366" s="65"/>
      <c r="L366" s="63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16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ht="15.75" hidden="1" customHeight="1">
      <c r="A367" s="33" t="s">
        <v>270</v>
      </c>
      <c r="B367" s="34">
        <f t="array" ref="B367">SUM(H367:I367*$H$24:$I$24)</f>
        <v>0</v>
      </c>
      <c r="C367" s="87" t="s">
        <v>329</v>
      </c>
      <c r="D367" s="36"/>
      <c r="E367" s="37"/>
      <c r="F367" s="88" t="s">
        <v>220</v>
      </c>
      <c r="G367" s="66">
        <v>48.0</v>
      </c>
      <c r="H367" s="65"/>
      <c r="I367" s="67">
        <f t="shared" si="10"/>
        <v>0</v>
      </c>
      <c r="J367" s="70"/>
      <c r="K367" s="65"/>
      <c r="L367" s="63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16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ht="15.75" hidden="1" customHeight="1">
      <c r="A368" s="33" t="s">
        <v>270</v>
      </c>
      <c r="B368" s="34">
        <f t="array" ref="B368">SUM(H368:I368*$H$24:$I$24)</f>
        <v>0</v>
      </c>
      <c r="C368" s="87" t="s">
        <v>330</v>
      </c>
      <c r="D368" s="36"/>
      <c r="E368" s="37"/>
      <c r="F368" s="88" t="s">
        <v>220</v>
      </c>
      <c r="G368" s="66">
        <v>700.0</v>
      </c>
      <c r="H368" s="65"/>
      <c r="I368" s="67">
        <f t="shared" si="10"/>
        <v>0</v>
      </c>
      <c r="J368" s="70"/>
      <c r="K368" s="65"/>
      <c r="L368" s="63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16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ht="15.75" hidden="1" customHeight="1">
      <c r="A369" s="33" t="s">
        <v>270</v>
      </c>
      <c r="B369" s="34">
        <f t="array" ref="B369">SUM(H369:I369*$H$24:$I$24)</f>
        <v>0</v>
      </c>
      <c r="C369" s="87" t="s">
        <v>331</v>
      </c>
      <c r="D369" s="36"/>
      <c r="E369" s="37"/>
      <c r="F369" s="88" t="s">
        <v>220</v>
      </c>
      <c r="G369" s="66">
        <v>117.0</v>
      </c>
      <c r="H369" s="65"/>
      <c r="I369" s="67">
        <f t="shared" si="10"/>
        <v>0</v>
      </c>
      <c r="J369" s="70"/>
      <c r="K369" s="65"/>
      <c r="L369" s="63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16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ht="15.75" hidden="1" customHeight="1">
      <c r="A370" s="33" t="s">
        <v>270</v>
      </c>
      <c r="B370" s="34">
        <f t="array" ref="B370">SUM(H370:I370*$H$24:$I$24)</f>
        <v>0</v>
      </c>
      <c r="C370" s="87" t="s">
        <v>332</v>
      </c>
      <c r="D370" s="36"/>
      <c r="E370" s="37"/>
      <c r="F370" s="88" t="s">
        <v>235</v>
      </c>
      <c r="G370" s="66">
        <v>20.0</v>
      </c>
      <c r="H370" s="65"/>
      <c r="I370" s="67">
        <f t="shared" si="10"/>
        <v>0</v>
      </c>
      <c r="J370" s="70"/>
      <c r="K370" s="65"/>
      <c r="L370" s="63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16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ht="15.75" hidden="1" customHeight="1">
      <c r="A371" s="33" t="s">
        <v>270</v>
      </c>
      <c r="B371" s="34">
        <f t="array" ref="B371">SUM(H371:I371*$H$24:$I$24)</f>
        <v>0</v>
      </c>
      <c r="C371" s="87" t="s">
        <v>333</v>
      </c>
      <c r="D371" s="36"/>
      <c r="E371" s="37"/>
      <c r="F371" s="88" t="s">
        <v>220</v>
      </c>
      <c r="G371" s="66">
        <v>65.0</v>
      </c>
      <c r="H371" s="65"/>
      <c r="I371" s="67">
        <f t="shared" si="10"/>
        <v>0</v>
      </c>
      <c r="J371" s="70"/>
      <c r="K371" s="65"/>
      <c r="L371" s="63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16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ht="15.75" hidden="1" customHeight="1">
      <c r="A372" s="33" t="s">
        <v>270</v>
      </c>
      <c r="B372" s="34">
        <f t="array" ref="B372">SUM(H372:I372*$H$24:$I$24)</f>
        <v>0</v>
      </c>
      <c r="C372" s="87" t="s">
        <v>334</v>
      </c>
      <c r="D372" s="36"/>
      <c r="E372" s="37"/>
      <c r="F372" s="88" t="s">
        <v>222</v>
      </c>
      <c r="G372" s="66">
        <v>55.0</v>
      </c>
      <c r="H372" s="65"/>
      <c r="I372" s="67">
        <f t="shared" si="10"/>
        <v>0</v>
      </c>
      <c r="J372" s="70"/>
      <c r="K372" s="65"/>
      <c r="L372" s="63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16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ht="15.75" hidden="1" customHeight="1">
      <c r="A373" s="33" t="s">
        <v>270</v>
      </c>
      <c r="B373" s="34">
        <f t="array" ref="B373">SUM(H373:I373*$H$24:$I$24)</f>
        <v>0</v>
      </c>
      <c r="C373" s="87" t="s">
        <v>335</v>
      </c>
      <c r="D373" s="36"/>
      <c r="E373" s="37"/>
      <c r="F373" s="88" t="s">
        <v>220</v>
      </c>
      <c r="G373" s="66">
        <v>46.0</v>
      </c>
      <c r="H373" s="65"/>
      <c r="I373" s="67">
        <f t="shared" si="10"/>
        <v>0</v>
      </c>
      <c r="J373" s="70"/>
      <c r="K373" s="65"/>
      <c r="L373" s="63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16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ht="15.75" hidden="1" customHeight="1">
      <c r="A374" s="33" t="s">
        <v>270</v>
      </c>
      <c r="B374" s="34">
        <f t="array" ref="B374">SUM(H374:I374*$H$24:$I$24)</f>
        <v>0</v>
      </c>
      <c r="C374" s="87" t="s">
        <v>336</v>
      </c>
      <c r="D374" s="36"/>
      <c r="E374" s="37"/>
      <c r="F374" s="88" t="s">
        <v>220</v>
      </c>
      <c r="G374" s="66">
        <v>260.0</v>
      </c>
      <c r="H374" s="65"/>
      <c r="I374" s="67">
        <f t="shared" si="10"/>
        <v>0</v>
      </c>
      <c r="J374" s="70"/>
      <c r="K374" s="65"/>
      <c r="L374" s="63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16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ht="15.75" hidden="1" customHeight="1">
      <c r="A375" s="33" t="s">
        <v>270</v>
      </c>
      <c r="B375" s="34">
        <f t="array" ref="B375">SUM(H375:I375*$H$24:$I$24)</f>
        <v>0</v>
      </c>
      <c r="C375" s="87" t="s">
        <v>337</v>
      </c>
      <c r="D375" s="36"/>
      <c r="E375" s="37"/>
      <c r="F375" s="88" t="s">
        <v>220</v>
      </c>
      <c r="G375" s="66">
        <v>1100.0</v>
      </c>
      <c r="H375" s="65"/>
      <c r="I375" s="67">
        <f t="shared" si="10"/>
        <v>0</v>
      </c>
      <c r="J375" s="70"/>
      <c r="K375" s="65"/>
      <c r="L375" s="63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16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ht="15.75" hidden="1" customHeight="1">
      <c r="A376" s="33" t="s">
        <v>270</v>
      </c>
      <c r="B376" s="34">
        <f t="array" ref="B376">SUM(H376:I376*$H$24:$I$24)</f>
        <v>0</v>
      </c>
      <c r="C376" s="87" t="s">
        <v>338</v>
      </c>
      <c r="D376" s="36"/>
      <c r="E376" s="37"/>
      <c r="F376" s="88" t="s">
        <v>220</v>
      </c>
      <c r="G376" s="66">
        <v>39.0</v>
      </c>
      <c r="H376" s="65"/>
      <c r="I376" s="67">
        <f t="shared" si="10"/>
        <v>0</v>
      </c>
      <c r="J376" s="70"/>
      <c r="K376" s="65"/>
      <c r="L376" s="63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16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ht="15.75" hidden="1" customHeight="1">
      <c r="A377" s="33" t="s">
        <v>270</v>
      </c>
      <c r="B377" s="34">
        <f t="array" ref="B377">SUM(H377:I377*$H$24:$I$24)</f>
        <v>0</v>
      </c>
      <c r="C377" s="87" t="s">
        <v>339</v>
      </c>
      <c r="D377" s="36"/>
      <c r="E377" s="37"/>
      <c r="F377" s="88" t="s">
        <v>220</v>
      </c>
      <c r="G377" s="66">
        <v>775.0</v>
      </c>
      <c r="H377" s="65"/>
      <c r="I377" s="67">
        <f t="shared" si="10"/>
        <v>0</v>
      </c>
      <c r="J377" s="70"/>
      <c r="K377" s="65"/>
      <c r="L377" s="63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16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ht="15.75" hidden="1" customHeight="1">
      <c r="A378" s="33" t="s">
        <v>270</v>
      </c>
      <c r="B378" s="34">
        <f t="array" ref="B378">SUM(H378:I378*$H$24:$I$24)</f>
        <v>0</v>
      </c>
      <c r="C378" s="87" t="s">
        <v>340</v>
      </c>
      <c r="D378" s="36"/>
      <c r="E378" s="37"/>
      <c r="F378" s="88" t="s">
        <v>220</v>
      </c>
      <c r="G378" s="66">
        <v>710.0</v>
      </c>
      <c r="H378" s="65"/>
      <c r="I378" s="67">
        <f t="shared" si="10"/>
        <v>0</v>
      </c>
      <c r="J378" s="70"/>
      <c r="K378" s="65"/>
      <c r="L378" s="63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16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ht="15.75" hidden="1" customHeight="1">
      <c r="A379" s="33" t="s">
        <v>270</v>
      </c>
      <c r="B379" s="34">
        <f t="array" ref="B379">SUM(H379:I379*$H$24:$I$24)</f>
        <v>0</v>
      </c>
      <c r="C379" s="87" t="s">
        <v>341</v>
      </c>
      <c r="D379" s="36"/>
      <c r="E379" s="37"/>
      <c r="F379" s="88" t="s">
        <v>220</v>
      </c>
      <c r="G379" s="66">
        <v>1185.0</v>
      </c>
      <c r="H379" s="65"/>
      <c r="I379" s="67">
        <f t="shared" si="10"/>
        <v>0</v>
      </c>
      <c r="J379" s="70"/>
      <c r="K379" s="65"/>
      <c r="L379" s="63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16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ht="15.75" hidden="1" customHeight="1">
      <c r="A380" s="33" t="s">
        <v>270</v>
      </c>
      <c r="B380" s="34">
        <f t="array" ref="B380">SUM(H380:I380*$H$24:$I$24)</f>
        <v>0</v>
      </c>
      <c r="C380" s="87" t="s">
        <v>342</v>
      </c>
      <c r="D380" s="36"/>
      <c r="E380" s="37"/>
      <c r="F380" s="88" t="s">
        <v>220</v>
      </c>
      <c r="G380" s="66">
        <v>1100.0</v>
      </c>
      <c r="H380" s="65"/>
      <c r="I380" s="67">
        <f t="shared" si="10"/>
        <v>0</v>
      </c>
      <c r="J380" s="70"/>
      <c r="K380" s="65"/>
      <c r="L380" s="63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16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ht="15.75" hidden="1" customHeight="1">
      <c r="A381" s="33" t="s">
        <v>270</v>
      </c>
      <c r="B381" s="34">
        <f t="array" ref="B381">SUM(H381:I381*$H$24:$I$24)</f>
        <v>0</v>
      </c>
      <c r="C381" s="87" t="s">
        <v>343</v>
      </c>
      <c r="D381" s="36"/>
      <c r="E381" s="37"/>
      <c r="F381" s="88" t="s">
        <v>220</v>
      </c>
      <c r="G381" s="66">
        <v>77.0</v>
      </c>
      <c r="H381" s="65"/>
      <c r="I381" s="67">
        <f t="shared" si="10"/>
        <v>0</v>
      </c>
      <c r="J381" s="70"/>
      <c r="K381" s="65"/>
      <c r="L381" s="63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16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ht="15.75" hidden="1" customHeight="1">
      <c r="A382" s="33" t="s">
        <v>270</v>
      </c>
      <c r="B382" s="34">
        <f t="array" ref="B382">SUM(H382:I382*$H$24:$I$24)</f>
        <v>0</v>
      </c>
      <c r="C382" s="87" t="s">
        <v>344</v>
      </c>
      <c r="D382" s="36"/>
      <c r="E382" s="37"/>
      <c r="F382" s="88" t="s">
        <v>222</v>
      </c>
      <c r="G382" s="66">
        <v>13.761579999999999</v>
      </c>
      <c r="H382" s="65"/>
      <c r="I382" s="67">
        <f t="shared" si="10"/>
        <v>0</v>
      </c>
      <c r="J382" s="70"/>
      <c r="K382" s="65"/>
      <c r="L382" s="63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16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ht="15.75" hidden="1" customHeight="1">
      <c r="A383" s="33" t="s">
        <v>270</v>
      </c>
      <c r="B383" s="34">
        <f t="array" ref="B383">SUM(H383:I383*$H$24:$I$24)</f>
        <v>0</v>
      </c>
      <c r="C383" s="87" t="s">
        <v>345</v>
      </c>
      <c r="D383" s="36"/>
      <c r="E383" s="37"/>
      <c r="F383" s="88" t="s">
        <v>220</v>
      </c>
      <c r="G383" s="66">
        <v>150.0</v>
      </c>
      <c r="H383" s="65"/>
      <c r="I383" s="67">
        <f t="shared" si="10"/>
        <v>0</v>
      </c>
      <c r="J383" s="70"/>
      <c r="K383" s="65"/>
      <c r="L383" s="63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16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ht="15.75" hidden="1" customHeight="1">
      <c r="A384" s="33" t="s">
        <v>270</v>
      </c>
      <c r="B384" s="34">
        <f t="array" ref="B384">SUM(H384:I384*$H$24:$I$24)</f>
        <v>0</v>
      </c>
      <c r="C384" s="87" t="s">
        <v>346</v>
      </c>
      <c r="D384" s="36"/>
      <c r="E384" s="37"/>
      <c r="F384" s="88" t="s">
        <v>222</v>
      </c>
      <c r="G384" s="66">
        <v>45.0</v>
      </c>
      <c r="H384" s="65"/>
      <c r="I384" s="67">
        <f t="shared" si="10"/>
        <v>0</v>
      </c>
      <c r="J384" s="70"/>
      <c r="K384" s="65"/>
      <c r="L384" s="63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16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ht="15.75" hidden="1" customHeight="1">
      <c r="A385" s="33" t="s">
        <v>270</v>
      </c>
      <c r="B385" s="34">
        <f t="array" ref="B385">SUM(H385:I385*$H$24:$I$24)</f>
        <v>0</v>
      </c>
      <c r="C385" s="87" t="s">
        <v>347</v>
      </c>
      <c r="D385" s="36"/>
      <c r="E385" s="37"/>
      <c r="F385" s="88" t="s">
        <v>222</v>
      </c>
      <c r="G385" s="66">
        <v>61.0</v>
      </c>
      <c r="H385" s="65"/>
      <c r="I385" s="67">
        <f t="shared" si="10"/>
        <v>0</v>
      </c>
      <c r="J385" s="70"/>
      <c r="K385" s="65"/>
      <c r="L385" s="63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16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ht="15.75" hidden="1" customHeight="1">
      <c r="A386" s="30" t="s">
        <v>267</v>
      </c>
      <c r="B386" s="34">
        <f t="array" ref="B386">SUM(H386:I386*$H$24:$I$24)</f>
        <v>0</v>
      </c>
      <c r="C386" s="95"/>
      <c r="D386" s="36"/>
      <c r="E386" s="37"/>
      <c r="F386" s="91"/>
      <c r="G386" s="66"/>
      <c r="H386" s="65"/>
      <c r="I386" s="67">
        <f t="shared" si="10"/>
        <v>0</v>
      </c>
      <c r="J386" s="70"/>
      <c r="K386" s="65"/>
      <c r="L386" s="63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16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ht="15.75" hidden="1" customHeight="1">
      <c r="A387" s="33" t="s">
        <v>270</v>
      </c>
      <c r="B387" s="34">
        <f t="array" ref="B387">SUM(H387:I387*$H$24:$I$24)</f>
        <v>0</v>
      </c>
      <c r="C387" s="87" t="s">
        <v>348</v>
      </c>
      <c r="D387" s="36"/>
      <c r="E387" s="37"/>
      <c r="F387" s="88" t="s">
        <v>220</v>
      </c>
      <c r="G387" s="66">
        <v>260.0</v>
      </c>
      <c r="H387" s="65"/>
      <c r="I387" s="67">
        <f t="shared" si="10"/>
        <v>0</v>
      </c>
      <c r="J387" s="70"/>
      <c r="K387" s="65"/>
      <c r="L387" s="63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16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ht="15.75" hidden="1" customHeight="1">
      <c r="A388" s="33" t="s">
        <v>270</v>
      </c>
      <c r="B388" s="34">
        <f t="array" ref="B388">SUM(H388:I388*$H$24:$I$24)</f>
        <v>0</v>
      </c>
      <c r="C388" s="87" t="s">
        <v>349</v>
      </c>
      <c r="D388" s="36"/>
      <c r="E388" s="37"/>
      <c r="F388" s="88" t="s">
        <v>220</v>
      </c>
      <c r="G388" s="66">
        <v>1400.0</v>
      </c>
      <c r="H388" s="65"/>
      <c r="I388" s="67">
        <f t="shared" si="10"/>
        <v>0</v>
      </c>
      <c r="J388" s="70"/>
      <c r="K388" s="65"/>
      <c r="L388" s="63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16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ht="15.75" hidden="1" customHeight="1">
      <c r="A389" s="33" t="s">
        <v>270</v>
      </c>
      <c r="B389" s="34">
        <f t="array" ref="B389">SUM(H389:I389*$H$24:$I$24)</f>
        <v>0</v>
      </c>
      <c r="C389" s="95"/>
      <c r="D389" s="36"/>
      <c r="E389" s="37"/>
      <c r="F389" s="91"/>
      <c r="G389" s="66"/>
      <c r="H389" s="65"/>
      <c r="I389" s="67">
        <f t="shared" si="10"/>
        <v>0</v>
      </c>
      <c r="J389" s="70"/>
      <c r="K389" s="65"/>
      <c r="L389" s="63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16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ht="15.75" hidden="1" customHeight="1">
      <c r="A390" s="33" t="s">
        <v>270</v>
      </c>
      <c r="B390" s="34">
        <f t="array" ref="B390">SUM(H390:I390*$H$24:$I$24)</f>
        <v>0</v>
      </c>
      <c r="C390" s="95"/>
      <c r="D390" s="36"/>
      <c r="E390" s="37"/>
      <c r="F390" s="91"/>
      <c r="G390" s="66"/>
      <c r="H390" s="65"/>
      <c r="I390" s="67">
        <f t="shared" si="10"/>
        <v>0</v>
      </c>
      <c r="J390" s="70"/>
      <c r="K390" s="65"/>
      <c r="L390" s="63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16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ht="15.75" hidden="1" customHeight="1">
      <c r="A391" s="30" t="s">
        <v>267</v>
      </c>
      <c r="B391" s="34">
        <f t="array" ref="B391">SUM(H391:I391*$H$24:$I$24)</f>
        <v>0</v>
      </c>
      <c r="C391" s="95"/>
      <c r="D391" s="36"/>
      <c r="E391" s="37"/>
      <c r="F391" s="91"/>
      <c r="G391" s="66"/>
      <c r="H391" s="65"/>
      <c r="I391" s="67">
        <f t="shared" si="10"/>
        <v>0</v>
      </c>
      <c r="J391" s="70"/>
      <c r="K391" s="65"/>
      <c r="L391" s="63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16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ht="15.75" hidden="1" customHeight="1">
      <c r="A392" s="33" t="s">
        <v>270</v>
      </c>
      <c r="B392" s="34">
        <f t="array" ref="B392">SUM(H392:I392*$H$24:$I$24)</f>
        <v>0</v>
      </c>
      <c r="C392" s="95"/>
      <c r="D392" s="36"/>
      <c r="E392" s="37"/>
      <c r="F392" s="91"/>
      <c r="G392" s="66"/>
      <c r="H392" s="65"/>
      <c r="I392" s="67">
        <f t="shared" si="10"/>
        <v>0</v>
      </c>
      <c r="J392" s="70"/>
      <c r="K392" s="65"/>
      <c r="L392" s="63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16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ht="15.75" hidden="1" customHeight="1">
      <c r="A393" s="33" t="s">
        <v>270</v>
      </c>
      <c r="B393" s="34">
        <f t="array" ref="B393">SUM(H393:I393*$H$24:$I$24)</f>
        <v>0</v>
      </c>
      <c r="C393" s="95"/>
      <c r="D393" s="36"/>
      <c r="E393" s="37"/>
      <c r="F393" s="91"/>
      <c r="G393" s="66"/>
      <c r="H393" s="65"/>
      <c r="I393" s="67">
        <f t="shared" si="10"/>
        <v>0</v>
      </c>
      <c r="J393" s="70"/>
      <c r="K393" s="65"/>
      <c r="L393" s="63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16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ht="15.75" hidden="1" customHeight="1">
      <c r="A394" s="33" t="s">
        <v>270</v>
      </c>
      <c r="B394" s="34">
        <f t="array" ref="B394">SUM(H394:I394*$H$24:$I$24)</f>
        <v>0</v>
      </c>
      <c r="C394" s="95"/>
      <c r="D394" s="36"/>
      <c r="E394" s="37"/>
      <c r="F394" s="91"/>
      <c r="G394" s="66"/>
      <c r="H394" s="65"/>
      <c r="I394" s="67">
        <f t="shared" si="10"/>
        <v>0</v>
      </c>
      <c r="J394" s="70"/>
      <c r="K394" s="65"/>
      <c r="L394" s="63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16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ht="15.75" hidden="1" customHeight="1">
      <c r="A395" s="30" t="s">
        <v>267</v>
      </c>
      <c r="B395" s="34">
        <f t="array" ref="B395">SUM(H395:I395*$H$24:$I$24)</f>
        <v>0</v>
      </c>
      <c r="C395" s="95"/>
      <c r="D395" s="36"/>
      <c r="E395" s="37"/>
      <c r="F395" s="91"/>
      <c r="G395" s="66"/>
      <c r="H395" s="65"/>
      <c r="I395" s="67">
        <f t="shared" si="10"/>
        <v>0</v>
      </c>
      <c r="J395" s="70"/>
      <c r="K395" s="65"/>
      <c r="L395" s="63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16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ht="15.75" hidden="1" customHeight="1">
      <c r="A396" s="30" t="s">
        <v>243</v>
      </c>
      <c r="B396" s="34">
        <f t="array" ref="B396">SUM(H396:I396*$H$24:$I$24)</f>
        <v>0</v>
      </c>
      <c r="C396" s="95"/>
      <c r="D396" s="36"/>
      <c r="E396" s="37"/>
      <c r="F396" s="91"/>
      <c r="G396" s="66"/>
      <c r="H396" s="65"/>
      <c r="I396" s="67">
        <f t="shared" si="10"/>
        <v>0</v>
      </c>
      <c r="J396" s="70"/>
      <c r="K396" s="65"/>
      <c r="L396" s="63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16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ht="15.75" hidden="1" customHeight="1">
      <c r="A397" s="33" t="s">
        <v>270</v>
      </c>
      <c r="B397" s="34">
        <f t="array" ref="B397">SUM(H397:I397*$H$24:$I$24)</f>
        <v>0</v>
      </c>
      <c r="C397" s="95"/>
      <c r="D397" s="36"/>
      <c r="E397" s="37"/>
      <c r="F397" s="91"/>
      <c r="G397" s="66"/>
      <c r="H397" s="65"/>
      <c r="I397" s="67">
        <f t="shared" si="10"/>
        <v>0</v>
      </c>
      <c r="J397" s="70"/>
      <c r="K397" s="65"/>
      <c r="L397" s="63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16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ht="15.75" hidden="1" customHeight="1">
      <c r="A398" s="33" t="s">
        <v>270</v>
      </c>
      <c r="B398" s="34">
        <f t="array" ref="B398">SUM(H398:I398*$H$24:$I$24)</f>
        <v>0</v>
      </c>
      <c r="C398" s="95"/>
      <c r="D398" s="36"/>
      <c r="E398" s="37"/>
      <c r="F398" s="91"/>
      <c r="G398" s="66"/>
      <c r="H398" s="65"/>
      <c r="I398" s="67">
        <f t="shared" si="10"/>
        <v>0</v>
      </c>
      <c r="J398" s="70"/>
      <c r="K398" s="65"/>
      <c r="L398" s="63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16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ht="15.75" hidden="1" customHeight="1">
      <c r="A399" s="33" t="s">
        <v>270</v>
      </c>
      <c r="B399" s="34">
        <f t="array" ref="B399">SUM(H399:I399*$H$24:$I$24)</f>
        <v>0</v>
      </c>
      <c r="C399" s="95"/>
      <c r="D399" s="36"/>
      <c r="E399" s="37"/>
      <c r="F399" s="91"/>
      <c r="G399" s="66"/>
      <c r="H399" s="65"/>
      <c r="I399" s="67">
        <f t="shared" si="10"/>
        <v>0</v>
      </c>
      <c r="J399" s="70"/>
      <c r="K399" s="65"/>
      <c r="L399" s="63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16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ht="15.75" hidden="1" customHeight="1">
      <c r="A400" s="33" t="s">
        <v>270</v>
      </c>
      <c r="B400" s="34">
        <f t="array" ref="B400">SUM(H400:I400*$H$24:$I$24)</f>
        <v>0</v>
      </c>
      <c r="C400" s="95"/>
      <c r="D400" s="36"/>
      <c r="E400" s="37"/>
      <c r="F400" s="91"/>
      <c r="G400" s="66"/>
      <c r="H400" s="65"/>
      <c r="I400" s="67">
        <f t="shared" si="10"/>
        <v>0</v>
      </c>
      <c r="J400" s="70"/>
      <c r="K400" s="65"/>
      <c r="L400" s="63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16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ht="15.75" hidden="1" customHeight="1">
      <c r="A401" s="33" t="s">
        <v>270</v>
      </c>
      <c r="B401" s="34">
        <f t="array" ref="B401">SUM(H401:I401*$H$24:$I$24)</f>
        <v>0</v>
      </c>
      <c r="C401" s="95"/>
      <c r="D401" s="36"/>
      <c r="E401" s="37"/>
      <c r="F401" s="91"/>
      <c r="G401" s="66"/>
      <c r="H401" s="65"/>
      <c r="I401" s="67">
        <f t="shared" si="10"/>
        <v>0</v>
      </c>
      <c r="J401" s="70"/>
      <c r="K401" s="65"/>
      <c r="L401" s="63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16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ht="15.75" hidden="1" customHeight="1">
      <c r="A402" s="33" t="s">
        <v>350</v>
      </c>
      <c r="B402" s="34">
        <f t="array" ref="B402">SUM(H402:I402*$H$24:$I$24)</f>
        <v>0</v>
      </c>
      <c r="C402" s="85"/>
      <c r="D402" s="24"/>
      <c r="E402" s="25"/>
      <c r="F402" s="86"/>
      <c r="G402" s="58"/>
      <c r="H402" s="57"/>
      <c r="I402" s="60">
        <f t="shared" si="10"/>
        <v>0</v>
      </c>
      <c r="J402" s="70"/>
      <c r="K402" s="65"/>
      <c r="L402" s="63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16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ht="15.75" hidden="1" customHeight="1">
      <c r="A403" s="33" t="s">
        <v>350</v>
      </c>
      <c r="B403" s="34">
        <f t="array" ref="B403">SUM(H403:I403*$H$24:$I$24)</f>
        <v>0</v>
      </c>
      <c r="C403" s="95"/>
      <c r="D403" s="36"/>
      <c r="E403" s="37"/>
      <c r="F403" s="91"/>
      <c r="G403" s="66"/>
      <c r="H403" s="65"/>
      <c r="I403" s="67">
        <f t="shared" si="10"/>
        <v>0</v>
      </c>
      <c r="J403" s="70"/>
      <c r="K403" s="65"/>
      <c r="L403" s="63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16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ht="15.75" customHeight="1">
      <c r="A404" s="33" t="s">
        <v>350</v>
      </c>
      <c r="B404" s="34">
        <f t="array" ref="B404">SUM(H404:I404*$H$24:$I$24)</f>
        <v>520</v>
      </c>
      <c r="C404" s="87" t="s">
        <v>351</v>
      </c>
      <c r="D404" s="36"/>
      <c r="E404" s="37"/>
      <c r="F404" s="88" t="s">
        <v>222</v>
      </c>
      <c r="G404" s="66">
        <v>12.0</v>
      </c>
      <c r="H404" s="65">
        <v>40.0</v>
      </c>
      <c r="I404" s="67">
        <f t="shared" si="10"/>
        <v>480</v>
      </c>
      <c r="J404" s="70"/>
      <c r="K404" s="65"/>
      <c r="L404" s="63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16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ht="15.75" hidden="1" customHeight="1">
      <c r="A405" s="33" t="s">
        <v>350</v>
      </c>
      <c r="B405" s="34">
        <f t="array" ref="B405">SUM(H405:I405*$H$24:$I$24)</f>
        <v>0</v>
      </c>
      <c r="C405" s="95"/>
      <c r="D405" s="36"/>
      <c r="E405" s="37"/>
      <c r="F405" s="91"/>
      <c r="G405" s="66"/>
      <c r="H405" s="65"/>
      <c r="I405" s="67">
        <f t="shared" si="10"/>
        <v>0</v>
      </c>
      <c r="J405" s="70"/>
      <c r="K405" s="65"/>
      <c r="L405" s="63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16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ht="15.75" hidden="1" customHeight="1">
      <c r="A406" s="33" t="s">
        <v>350</v>
      </c>
      <c r="B406" s="34">
        <f t="array" ref="B406">SUM(H406:I406*$H$24:$I$24)</f>
        <v>0</v>
      </c>
      <c r="C406" s="87" t="s">
        <v>352</v>
      </c>
      <c r="D406" s="36"/>
      <c r="E406" s="37"/>
      <c r="F406" s="88" t="s">
        <v>222</v>
      </c>
      <c r="G406" s="66">
        <v>13.5</v>
      </c>
      <c r="H406" s="65"/>
      <c r="I406" s="67">
        <f t="shared" si="10"/>
        <v>0</v>
      </c>
      <c r="J406" s="70"/>
      <c r="K406" s="65"/>
      <c r="L406" s="63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16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ht="15.75" hidden="1" customHeight="1">
      <c r="A407" s="33" t="s">
        <v>350</v>
      </c>
      <c r="B407" s="34">
        <f t="array" ref="B407">SUM(H407:I407*$H$24:$I$24)</f>
        <v>0</v>
      </c>
      <c r="C407" s="95"/>
      <c r="D407" s="36"/>
      <c r="E407" s="37"/>
      <c r="F407" s="91"/>
      <c r="G407" s="66"/>
      <c r="H407" s="65"/>
      <c r="I407" s="67">
        <f t="shared" si="10"/>
        <v>0</v>
      </c>
      <c r="J407" s="70"/>
      <c r="K407" s="65"/>
      <c r="L407" s="63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16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ht="15.75" customHeight="1">
      <c r="A408" s="33" t="s">
        <v>350</v>
      </c>
      <c r="B408" s="34">
        <f t="array" ref="B408">SUM(H408:I408*$H$24:$I$24)</f>
        <v>1740</v>
      </c>
      <c r="C408" s="87" t="s">
        <v>353</v>
      </c>
      <c r="D408" s="36"/>
      <c r="E408" s="37"/>
      <c r="F408" s="88" t="s">
        <v>222</v>
      </c>
      <c r="G408" s="66">
        <v>13.5</v>
      </c>
      <c r="H408" s="65">
        <v>120.0</v>
      </c>
      <c r="I408" s="67">
        <f t="shared" si="10"/>
        <v>1620</v>
      </c>
      <c r="J408" s="70"/>
      <c r="K408" s="65"/>
      <c r="L408" s="63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16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ht="15.75" hidden="1" customHeight="1">
      <c r="A409" s="33" t="s">
        <v>350</v>
      </c>
      <c r="B409" s="34">
        <f t="array" ref="B409">SUM(H409:I409*$H$24:$I$24)</f>
        <v>0</v>
      </c>
      <c r="C409" s="87" t="s">
        <v>354</v>
      </c>
      <c r="D409" s="36"/>
      <c r="E409" s="37"/>
      <c r="F409" s="88" t="s">
        <v>222</v>
      </c>
      <c r="G409" s="66">
        <v>12.5</v>
      </c>
      <c r="H409" s="65"/>
      <c r="I409" s="67">
        <f t="shared" si="10"/>
        <v>0</v>
      </c>
      <c r="J409" s="70"/>
      <c r="K409" s="65"/>
      <c r="L409" s="63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16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ht="15.75" hidden="1" customHeight="1">
      <c r="A410" s="33" t="s">
        <v>350</v>
      </c>
      <c r="B410" s="34">
        <f t="array" ref="B410">SUM(H410:I410*$H$24:$I$24)</f>
        <v>0</v>
      </c>
      <c r="C410" s="95"/>
      <c r="D410" s="36"/>
      <c r="E410" s="37"/>
      <c r="F410" s="91"/>
      <c r="G410" s="66"/>
      <c r="H410" s="65"/>
      <c r="I410" s="67">
        <f t="shared" si="10"/>
        <v>0</v>
      </c>
      <c r="J410" s="70"/>
      <c r="K410" s="65"/>
      <c r="L410" s="63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16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ht="15.75" customHeight="1">
      <c r="A411" s="33" t="s">
        <v>350</v>
      </c>
      <c r="B411" s="34">
        <f t="array" ref="B411">SUM(H411:I411*$H$24:$I$24)</f>
        <v>368</v>
      </c>
      <c r="C411" s="87" t="s">
        <v>355</v>
      </c>
      <c r="D411" s="36"/>
      <c r="E411" s="37"/>
      <c r="F411" s="88" t="s">
        <v>95</v>
      </c>
      <c r="G411" s="66">
        <v>45.0</v>
      </c>
      <c r="H411" s="65">
        <v>8.0</v>
      </c>
      <c r="I411" s="67">
        <f t="shared" si="10"/>
        <v>360</v>
      </c>
      <c r="J411" s="70"/>
      <c r="K411" s="65"/>
      <c r="L411" s="63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16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ht="15.75" hidden="1" customHeight="1">
      <c r="A412" s="30" t="s">
        <v>356</v>
      </c>
      <c r="B412" s="34">
        <f t="array" ref="B412">SUM(H412:I412*$H$24:$I$24)</f>
        <v>0</v>
      </c>
      <c r="C412" s="95"/>
      <c r="D412" s="36"/>
      <c r="E412" s="37"/>
      <c r="F412" s="91"/>
      <c r="G412" s="66">
        <v>0.0</v>
      </c>
      <c r="H412" s="65"/>
      <c r="I412" s="67">
        <f t="shared" si="10"/>
        <v>0</v>
      </c>
      <c r="J412" s="70"/>
      <c r="K412" s="65"/>
      <c r="L412" s="63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16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ht="15.75" hidden="1" customHeight="1">
      <c r="A413" s="33" t="s">
        <v>350</v>
      </c>
      <c r="B413" s="34">
        <f t="array" ref="B413">SUM(H413:I413*$H$24:$I$24)</f>
        <v>0</v>
      </c>
      <c r="C413" s="95"/>
      <c r="D413" s="36"/>
      <c r="E413" s="37"/>
      <c r="F413" s="91"/>
      <c r="G413" s="66"/>
      <c r="H413" s="65"/>
      <c r="I413" s="67">
        <f t="shared" si="10"/>
        <v>0</v>
      </c>
      <c r="J413" s="70"/>
      <c r="K413" s="65"/>
      <c r="L413" s="63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16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ht="15.75" hidden="1" customHeight="1">
      <c r="A414" s="33" t="s">
        <v>350</v>
      </c>
      <c r="B414" s="34">
        <f t="array" ref="B414">SUM(H414:I414*$H$24:$I$24)</f>
        <v>0</v>
      </c>
      <c r="C414" s="95"/>
      <c r="D414" s="36"/>
      <c r="E414" s="37"/>
      <c r="F414" s="91"/>
      <c r="G414" s="66"/>
      <c r="H414" s="65"/>
      <c r="I414" s="67">
        <f t="shared" si="10"/>
        <v>0</v>
      </c>
      <c r="J414" s="70"/>
      <c r="K414" s="65"/>
      <c r="L414" s="63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16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ht="15.75" hidden="1" customHeight="1">
      <c r="A415" s="33" t="s">
        <v>350</v>
      </c>
      <c r="B415" s="34">
        <f t="array" ref="B415">SUM(H415:I415*$H$24:$I$24)</f>
        <v>0</v>
      </c>
      <c r="C415" s="95"/>
      <c r="D415" s="36"/>
      <c r="E415" s="37"/>
      <c r="F415" s="91"/>
      <c r="G415" s="66"/>
      <c r="H415" s="65"/>
      <c r="I415" s="67">
        <f t="shared" si="10"/>
        <v>0</v>
      </c>
      <c r="J415" s="70"/>
      <c r="K415" s="65"/>
      <c r="L415" s="63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16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ht="15.75" hidden="1" customHeight="1">
      <c r="A416" s="33" t="s">
        <v>350</v>
      </c>
      <c r="B416" s="34">
        <f t="array" ref="B416">SUM(H416:I416*$H$24:$I$24)</f>
        <v>0</v>
      </c>
      <c r="C416" s="95"/>
      <c r="D416" s="36"/>
      <c r="E416" s="37"/>
      <c r="F416" s="91"/>
      <c r="G416" s="66"/>
      <c r="H416" s="65"/>
      <c r="I416" s="67">
        <f t="shared" si="10"/>
        <v>0</v>
      </c>
      <c r="J416" s="70"/>
      <c r="K416" s="65"/>
      <c r="L416" s="63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16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ht="15.75" hidden="1" customHeight="1">
      <c r="A417" s="33" t="s">
        <v>350</v>
      </c>
      <c r="B417" s="34">
        <f t="array" ref="B417">SUM(H417:I417*$H$24:$I$24)</f>
        <v>0</v>
      </c>
      <c r="C417" s="95"/>
      <c r="D417" s="36"/>
      <c r="E417" s="37"/>
      <c r="F417" s="91"/>
      <c r="G417" s="66"/>
      <c r="H417" s="65"/>
      <c r="I417" s="67">
        <f t="shared" si="10"/>
        <v>0</v>
      </c>
      <c r="J417" s="70"/>
      <c r="K417" s="65"/>
      <c r="L417" s="63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16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ht="15.75" hidden="1" customHeight="1">
      <c r="A418" s="33" t="s">
        <v>350</v>
      </c>
      <c r="B418" s="34">
        <f t="array" ref="B418">SUM(H418:I418*$H$24:$I$24)</f>
        <v>0</v>
      </c>
      <c r="C418" s="95"/>
      <c r="D418" s="36"/>
      <c r="E418" s="37"/>
      <c r="F418" s="91"/>
      <c r="G418" s="66"/>
      <c r="H418" s="65"/>
      <c r="I418" s="67">
        <f t="shared" si="10"/>
        <v>0</v>
      </c>
      <c r="J418" s="70"/>
      <c r="K418" s="65"/>
      <c r="L418" s="63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16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ht="15.75" hidden="1" customHeight="1">
      <c r="A419" s="33" t="s">
        <v>350</v>
      </c>
      <c r="B419" s="34">
        <f t="array" ref="B419">SUM(H419:I419*$H$24:$I$24)</f>
        <v>0</v>
      </c>
      <c r="C419" s="87" t="s">
        <v>357</v>
      </c>
      <c r="D419" s="36"/>
      <c r="E419" s="37"/>
      <c r="F419" s="88" t="s">
        <v>155</v>
      </c>
      <c r="G419" s="66">
        <v>500.0</v>
      </c>
      <c r="H419" s="65"/>
      <c r="I419" s="67">
        <f t="shared" si="10"/>
        <v>0</v>
      </c>
      <c r="J419" s="70"/>
      <c r="K419" s="65"/>
      <c r="L419" s="63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16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ht="15.75" hidden="1" customHeight="1">
      <c r="A420" s="33" t="s">
        <v>350</v>
      </c>
      <c r="B420" s="34">
        <f t="array" ref="B420">SUM(H420:I420*$H$24:$I$24)</f>
        <v>0</v>
      </c>
      <c r="C420" s="95"/>
      <c r="D420" s="36"/>
      <c r="E420" s="37"/>
      <c r="F420" s="91"/>
      <c r="G420" s="66"/>
      <c r="H420" s="65"/>
      <c r="I420" s="67">
        <f t="shared" si="10"/>
        <v>0</v>
      </c>
      <c r="J420" s="70"/>
      <c r="K420" s="65"/>
      <c r="L420" s="63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16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ht="15.75" hidden="1" customHeight="1">
      <c r="A421" s="33" t="s">
        <v>350</v>
      </c>
      <c r="B421" s="34">
        <f t="array" ref="B421">SUM(H421:I421*$H$24:$I$24)</f>
        <v>0</v>
      </c>
      <c r="C421" s="95"/>
      <c r="D421" s="36"/>
      <c r="E421" s="37"/>
      <c r="F421" s="91"/>
      <c r="G421" s="66"/>
      <c r="H421" s="65"/>
      <c r="I421" s="67">
        <f t="shared" si="10"/>
        <v>0</v>
      </c>
      <c r="J421" s="70"/>
      <c r="K421" s="65"/>
      <c r="L421" s="63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16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ht="15.75" hidden="1" customHeight="1">
      <c r="A422" s="33" t="s">
        <v>350</v>
      </c>
      <c r="B422" s="34">
        <f t="array" ref="B422">SUM(H422:I422*$H$24:$I$24)</f>
        <v>0</v>
      </c>
      <c r="C422" s="95"/>
      <c r="D422" s="36"/>
      <c r="E422" s="37"/>
      <c r="F422" s="91"/>
      <c r="G422" s="66"/>
      <c r="H422" s="65"/>
      <c r="I422" s="67">
        <f t="shared" si="10"/>
        <v>0</v>
      </c>
      <c r="J422" s="70"/>
      <c r="K422" s="65"/>
      <c r="L422" s="63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16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ht="15.75" hidden="1" customHeight="1">
      <c r="A423" s="33" t="s">
        <v>350</v>
      </c>
      <c r="B423" s="34">
        <f t="array" ref="B423">SUM(H423:I423*$H$24:$I$24)</f>
        <v>0</v>
      </c>
      <c r="C423" s="87" t="s">
        <v>358</v>
      </c>
      <c r="D423" s="36"/>
      <c r="E423" s="37"/>
      <c r="F423" s="88" t="s">
        <v>359</v>
      </c>
      <c r="G423" s="66">
        <v>28.0</v>
      </c>
      <c r="H423" s="65"/>
      <c r="I423" s="67">
        <f t="shared" si="10"/>
        <v>0</v>
      </c>
      <c r="J423" s="70"/>
      <c r="K423" s="65"/>
      <c r="L423" s="63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16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ht="15.75" customHeight="1">
      <c r="A424" s="33" t="s">
        <v>350</v>
      </c>
      <c r="B424" s="34">
        <f t="array" ref="B424">SUM(H424:I424*$H$24:$I$24)</f>
        <v>51</v>
      </c>
      <c r="C424" s="87" t="s">
        <v>360</v>
      </c>
      <c r="D424" s="36"/>
      <c r="E424" s="37"/>
      <c r="F424" s="88" t="s">
        <v>155</v>
      </c>
      <c r="G424" s="66">
        <v>50.0</v>
      </c>
      <c r="H424" s="65">
        <v>1.0</v>
      </c>
      <c r="I424" s="67">
        <f t="shared" si="10"/>
        <v>50</v>
      </c>
      <c r="J424" s="70"/>
      <c r="K424" s="65"/>
      <c r="L424" s="63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16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ht="15.75" hidden="1" customHeight="1">
      <c r="A425" s="33" t="s">
        <v>350</v>
      </c>
      <c r="B425" s="34">
        <f t="array" ref="B425">SUM(H425:I425*$H$24:$I$24)</f>
        <v>0</v>
      </c>
      <c r="C425" s="87" t="s">
        <v>361</v>
      </c>
      <c r="D425" s="36"/>
      <c r="E425" s="37"/>
      <c r="F425" s="88" t="s">
        <v>155</v>
      </c>
      <c r="G425" s="66">
        <v>1.0</v>
      </c>
      <c r="H425" s="65"/>
      <c r="I425" s="67">
        <f t="shared" si="10"/>
        <v>0</v>
      </c>
      <c r="J425" s="70"/>
      <c r="K425" s="65"/>
      <c r="L425" s="63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16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ht="15.75" hidden="1" customHeight="1">
      <c r="A426" s="33" t="s">
        <v>350</v>
      </c>
      <c r="B426" s="34">
        <f t="array" ref="B426">SUM(H426:I426*$H$24:$I$24)</f>
        <v>0</v>
      </c>
      <c r="C426" s="87" t="s">
        <v>362</v>
      </c>
      <c r="D426" s="36"/>
      <c r="E426" s="37"/>
      <c r="F426" s="88" t="s">
        <v>363</v>
      </c>
      <c r="G426" s="66">
        <v>0.5</v>
      </c>
      <c r="H426" s="65"/>
      <c r="I426" s="67">
        <f t="shared" si="10"/>
        <v>0</v>
      </c>
      <c r="J426" s="70"/>
      <c r="K426" s="65"/>
      <c r="L426" s="63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16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ht="15.75" hidden="1" customHeight="1">
      <c r="A427" s="33" t="s">
        <v>350</v>
      </c>
      <c r="B427" s="34">
        <f t="array" ref="B427">SUM(H427:I427*$H$24:$I$24)</f>
        <v>0</v>
      </c>
      <c r="C427" s="95"/>
      <c r="D427" s="36"/>
      <c r="E427" s="37"/>
      <c r="F427" s="91"/>
      <c r="G427" s="66"/>
      <c r="H427" s="65"/>
      <c r="I427" s="67">
        <f t="shared" si="10"/>
        <v>0</v>
      </c>
      <c r="J427" s="70"/>
      <c r="K427" s="65"/>
      <c r="L427" s="63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16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ht="15.75" hidden="1" customHeight="1">
      <c r="A428" s="33" t="s">
        <v>350</v>
      </c>
      <c r="B428" s="34">
        <f t="array" ref="B428">SUM(H428:I428*$H$24:$I$24)</f>
        <v>0</v>
      </c>
      <c r="C428" s="95"/>
      <c r="D428" s="36"/>
      <c r="E428" s="37"/>
      <c r="F428" s="91"/>
      <c r="G428" s="66"/>
      <c r="H428" s="65"/>
      <c r="I428" s="67">
        <f t="shared" si="10"/>
        <v>0</v>
      </c>
      <c r="J428" s="70"/>
      <c r="K428" s="65"/>
      <c r="L428" s="63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16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ht="15.75" hidden="1" customHeight="1">
      <c r="A429" s="33" t="s">
        <v>350</v>
      </c>
      <c r="B429" s="34">
        <f t="array" ref="B429">SUM(H429:I429*$H$24:$I$24)</f>
        <v>0</v>
      </c>
      <c r="C429" s="95"/>
      <c r="D429" s="36"/>
      <c r="E429" s="37"/>
      <c r="F429" s="91"/>
      <c r="G429" s="66"/>
      <c r="H429" s="65"/>
      <c r="I429" s="67">
        <f t="shared" si="10"/>
        <v>0</v>
      </c>
      <c r="J429" s="70"/>
      <c r="K429" s="65"/>
      <c r="L429" s="63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16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ht="15.75" hidden="1" customHeight="1">
      <c r="A430" s="33" t="s">
        <v>350</v>
      </c>
      <c r="B430" s="34">
        <f t="array" ref="B430">SUM(H430:I430*$H$24:$I$24)</f>
        <v>0</v>
      </c>
      <c r="C430" s="95"/>
      <c r="D430" s="36"/>
      <c r="E430" s="37"/>
      <c r="F430" s="91"/>
      <c r="G430" s="66"/>
      <c r="H430" s="65"/>
      <c r="I430" s="67">
        <f t="shared" si="10"/>
        <v>0</v>
      </c>
      <c r="J430" s="70"/>
      <c r="K430" s="65"/>
      <c r="L430" s="63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16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ht="15.75" hidden="1" customHeight="1">
      <c r="A431" s="33" t="s">
        <v>350</v>
      </c>
      <c r="B431" s="34">
        <f t="array" ref="B431">SUM(H431:I431*$H$24:$I$24)</f>
        <v>0</v>
      </c>
      <c r="C431" s="87" t="s">
        <v>364</v>
      </c>
      <c r="D431" s="36"/>
      <c r="E431" s="37"/>
      <c r="F431" s="88" t="s">
        <v>220</v>
      </c>
      <c r="G431" s="66">
        <v>1131.3990000000001</v>
      </c>
      <c r="H431" s="65"/>
      <c r="I431" s="67">
        <f t="shared" si="10"/>
        <v>0</v>
      </c>
      <c r="J431" s="70"/>
      <c r="K431" s="65"/>
      <c r="L431" s="63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16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ht="15.75" hidden="1" customHeight="1">
      <c r="A432" s="33" t="s">
        <v>350</v>
      </c>
      <c r="B432" s="34">
        <f t="array" ref="B432">SUM(H432:I432*$H$24:$I$24)</f>
        <v>0</v>
      </c>
      <c r="C432" s="95"/>
      <c r="D432" s="36"/>
      <c r="E432" s="37"/>
      <c r="F432" s="91"/>
      <c r="G432" s="66"/>
      <c r="H432" s="65"/>
      <c r="I432" s="67">
        <f t="shared" si="10"/>
        <v>0</v>
      </c>
      <c r="J432" s="70"/>
      <c r="K432" s="65"/>
      <c r="L432" s="63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16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ht="15.75" hidden="1" customHeight="1">
      <c r="A433" s="33" t="s">
        <v>350</v>
      </c>
      <c r="B433" s="34">
        <f t="array" ref="B433">SUM(H433:I433*$H$24:$I$24)</f>
        <v>0</v>
      </c>
      <c r="C433" s="95"/>
      <c r="D433" s="36"/>
      <c r="E433" s="37"/>
      <c r="F433" s="91"/>
      <c r="G433" s="66"/>
      <c r="H433" s="65"/>
      <c r="I433" s="67">
        <f t="shared" si="10"/>
        <v>0</v>
      </c>
      <c r="J433" s="70"/>
      <c r="K433" s="65"/>
      <c r="L433" s="63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16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ht="15.75" hidden="1" customHeight="1">
      <c r="A434" s="33" t="s">
        <v>350</v>
      </c>
      <c r="B434" s="34">
        <f t="array" ref="B434">SUM(H434:I434*$H$24:$I$24)</f>
        <v>0</v>
      </c>
      <c r="C434" s="95"/>
      <c r="D434" s="36"/>
      <c r="E434" s="37"/>
      <c r="F434" s="91"/>
      <c r="G434" s="66"/>
      <c r="H434" s="65"/>
      <c r="I434" s="67">
        <f t="shared" si="10"/>
        <v>0</v>
      </c>
      <c r="J434" s="70"/>
      <c r="K434" s="65"/>
      <c r="L434" s="63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16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ht="15.75" hidden="1" customHeight="1">
      <c r="A435" s="33" t="s">
        <v>350</v>
      </c>
      <c r="B435" s="34">
        <f t="array" ref="B435">SUM(H435:I435*$H$24:$I$24)</f>
        <v>0</v>
      </c>
      <c r="C435" s="87" t="s">
        <v>365</v>
      </c>
      <c r="D435" s="36"/>
      <c r="E435" s="37"/>
      <c r="F435" s="88" t="s">
        <v>220</v>
      </c>
      <c r="G435" s="66">
        <v>50.0</v>
      </c>
      <c r="H435" s="65"/>
      <c r="I435" s="67">
        <f t="shared" si="10"/>
        <v>0</v>
      </c>
      <c r="J435" s="70"/>
      <c r="K435" s="65"/>
      <c r="L435" s="63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16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ht="15.75" hidden="1" customHeight="1">
      <c r="A436" s="33" t="s">
        <v>350</v>
      </c>
      <c r="B436" s="34">
        <f t="array" ref="B436">SUM(H436:I436*$H$24:$I$24)</f>
        <v>0</v>
      </c>
      <c r="C436" s="95"/>
      <c r="D436" s="36"/>
      <c r="E436" s="37"/>
      <c r="F436" s="91"/>
      <c r="G436" s="66"/>
      <c r="H436" s="65"/>
      <c r="I436" s="67">
        <f t="shared" si="10"/>
        <v>0</v>
      </c>
      <c r="J436" s="70"/>
      <c r="K436" s="65"/>
      <c r="L436" s="63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16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ht="15.75" customHeight="1">
      <c r="A437" s="33" t="s">
        <v>350</v>
      </c>
      <c r="B437" s="34">
        <f t="array" ref="B437">SUM(H437:I437*$H$24:$I$24)</f>
        <v>1757</v>
      </c>
      <c r="C437" s="87" t="s">
        <v>366</v>
      </c>
      <c r="D437" s="36"/>
      <c r="E437" s="37"/>
      <c r="F437" s="88" t="s">
        <v>367</v>
      </c>
      <c r="G437" s="66">
        <v>250.0</v>
      </c>
      <c r="H437" s="65">
        <v>7.0</v>
      </c>
      <c r="I437" s="67">
        <f t="shared" si="10"/>
        <v>1750</v>
      </c>
      <c r="J437" s="70"/>
      <c r="K437" s="65"/>
      <c r="L437" s="63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16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ht="15.75" hidden="1" customHeight="1">
      <c r="A438" s="33" t="s">
        <v>350</v>
      </c>
      <c r="B438" s="34">
        <f t="array" ref="B438">SUM(H438:I438*$H$24:$I$24)</f>
        <v>0</v>
      </c>
      <c r="C438" s="87" t="s">
        <v>368</v>
      </c>
      <c r="D438" s="36"/>
      <c r="E438" s="37"/>
      <c r="F438" s="88" t="s">
        <v>367</v>
      </c>
      <c r="G438" s="66">
        <v>300.0</v>
      </c>
      <c r="H438" s="65"/>
      <c r="I438" s="67">
        <f t="shared" si="10"/>
        <v>0</v>
      </c>
      <c r="J438" s="70"/>
      <c r="K438" s="65"/>
      <c r="L438" s="63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16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ht="15.75" hidden="1" customHeight="1">
      <c r="A439" s="33" t="s">
        <v>350</v>
      </c>
      <c r="B439" s="34">
        <f t="array" ref="B439">SUM(H439:I439*$H$24:$I$24)</f>
        <v>0</v>
      </c>
      <c r="C439" s="95"/>
      <c r="D439" s="36"/>
      <c r="E439" s="37"/>
      <c r="F439" s="91"/>
      <c r="G439" s="66"/>
      <c r="H439" s="65"/>
      <c r="I439" s="67">
        <f t="shared" si="10"/>
        <v>0</v>
      </c>
      <c r="J439" s="70"/>
      <c r="K439" s="65"/>
      <c r="L439" s="63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16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ht="15.75" hidden="1" customHeight="1">
      <c r="A440" s="33" t="s">
        <v>350</v>
      </c>
      <c r="B440" s="34">
        <f t="array" ref="B440">SUM(H440:I440*$H$24:$I$24)</f>
        <v>0</v>
      </c>
      <c r="C440" s="95"/>
      <c r="D440" s="36"/>
      <c r="E440" s="37"/>
      <c r="F440" s="91"/>
      <c r="G440" s="66"/>
      <c r="H440" s="65"/>
      <c r="I440" s="67">
        <f t="shared" si="10"/>
        <v>0</v>
      </c>
      <c r="J440" s="70"/>
      <c r="K440" s="65"/>
      <c r="L440" s="63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16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ht="15.75" hidden="1" customHeight="1">
      <c r="A441" s="33" t="s">
        <v>350</v>
      </c>
      <c r="B441" s="34">
        <f t="array" ref="B441">SUM(H441:I441*$H$24:$I$24)</f>
        <v>0</v>
      </c>
      <c r="C441" s="87" t="s">
        <v>369</v>
      </c>
      <c r="D441" s="36"/>
      <c r="E441" s="37"/>
      <c r="F441" s="88" t="s">
        <v>370</v>
      </c>
      <c r="G441" s="66">
        <v>260.0</v>
      </c>
      <c r="H441" s="65"/>
      <c r="I441" s="67">
        <f t="shared" si="10"/>
        <v>0</v>
      </c>
      <c r="J441" s="70"/>
      <c r="K441" s="65"/>
      <c r="L441" s="63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16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ht="15.75" hidden="1" customHeight="1">
      <c r="A442" s="33" t="s">
        <v>350</v>
      </c>
      <c r="B442" s="34">
        <f t="array" ref="B442">SUM(H442:I442*$H$24:$I$24)</f>
        <v>0</v>
      </c>
      <c r="C442" s="87" t="s">
        <v>371</v>
      </c>
      <c r="D442" s="36"/>
      <c r="E442" s="37"/>
      <c r="F442" s="88" t="s">
        <v>370</v>
      </c>
      <c r="G442" s="66">
        <v>375.0</v>
      </c>
      <c r="H442" s="65"/>
      <c r="I442" s="67">
        <f t="shared" si="10"/>
        <v>0</v>
      </c>
      <c r="J442" s="70"/>
      <c r="K442" s="65"/>
      <c r="L442" s="63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16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ht="15.75" hidden="1" customHeight="1">
      <c r="A443" s="33" t="s">
        <v>350</v>
      </c>
      <c r="B443" s="34">
        <f t="array" ref="B443">SUM(H443:I443*$H$24:$I$24)</f>
        <v>0</v>
      </c>
      <c r="C443" s="87" t="s">
        <v>372</v>
      </c>
      <c r="D443" s="36"/>
      <c r="E443" s="37"/>
      <c r="F443" s="88" t="s">
        <v>222</v>
      </c>
      <c r="G443" s="66">
        <v>170.0</v>
      </c>
      <c r="H443" s="65"/>
      <c r="I443" s="67">
        <f t="shared" si="10"/>
        <v>0</v>
      </c>
      <c r="J443" s="70"/>
      <c r="K443" s="65"/>
      <c r="L443" s="63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16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ht="15.75" hidden="1" customHeight="1">
      <c r="A444" s="33" t="s">
        <v>350</v>
      </c>
      <c r="B444" s="34">
        <f t="array" ref="B444">SUM(H444:I444*$H$24:$I$24)</f>
        <v>0</v>
      </c>
      <c r="C444" s="87" t="s">
        <v>373</v>
      </c>
      <c r="D444" s="36"/>
      <c r="E444" s="37"/>
      <c r="F444" s="88" t="s">
        <v>370</v>
      </c>
      <c r="G444" s="66">
        <v>224.0</v>
      </c>
      <c r="H444" s="65"/>
      <c r="I444" s="67">
        <f t="shared" si="10"/>
        <v>0</v>
      </c>
      <c r="J444" s="70"/>
      <c r="K444" s="65"/>
      <c r="L444" s="63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16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ht="15.75" hidden="1" customHeight="1">
      <c r="A445" s="33" t="s">
        <v>350</v>
      </c>
      <c r="B445" s="34">
        <f t="array" ref="B445">SUM(H445:I445*$H$24:$I$24)</f>
        <v>0</v>
      </c>
      <c r="C445" s="87" t="s">
        <v>374</v>
      </c>
      <c r="D445" s="36"/>
      <c r="E445" s="37"/>
      <c r="F445" s="88" t="s">
        <v>370</v>
      </c>
      <c r="G445" s="66">
        <v>650.0</v>
      </c>
      <c r="H445" s="65"/>
      <c r="I445" s="67">
        <f t="shared" si="10"/>
        <v>0</v>
      </c>
      <c r="J445" s="70"/>
      <c r="K445" s="65"/>
      <c r="L445" s="63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16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ht="15.75" hidden="1" customHeight="1">
      <c r="A446" s="33" t="s">
        <v>350</v>
      </c>
      <c r="B446" s="34">
        <f t="array" ref="B446">SUM(H446:I446*$H$24:$I$24)</f>
        <v>0</v>
      </c>
      <c r="C446" s="87" t="s">
        <v>375</v>
      </c>
      <c r="D446" s="36"/>
      <c r="E446" s="37"/>
      <c r="F446" s="88" t="s">
        <v>376</v>
      </c>
      <c r="G446" s="66">
        <v>450.0</v>
      </c>
      <c r="H446" s="65"/>
      <c r="I446" s="67">
        <f t="shared" si="10"/>
        <v>0</v>
      </c>
      <c r="J446" s="70"/>
      <c r="K446" s="65"/>
      <c r="L446" s="63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16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ht="15.75" hidden="1" customHeight="1">
      <c r="A447" s="30" t="s">
        <v>356</v>
      </c>
      <c r="B447" s="34">
        <f t="array" ref="B447">SUM(H447:I447*$H$24:$I$24)</f>
        <v>0</v>
      </c>
      <c r="C447" s="87" t="s">
        <v>377</v>
      </c>
      <c r="D447" s="36"/>
      <c r="E447" s="37"/>
      <c r="F447" s="88" t="s">
        <v>46</v>
      </c>
      <c r="G447" s="66">
        <v>20.0</v>
      </c>
      <c r="H447" s="65"/>
      <c r="I447" s="67">
        <f t="shared" si="10"/>
        <v>0</v>
      </c>
      <c r="J447" s="70"/>
      <c r="K447" s="65"/>
      <c r="L447" s="63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16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ht="15.75" hidden="1" customHeight="1">
      <c r="A448" s="30" t="s">
        <v>356</v>
      </c>
      <c r="B448" s="34">
        <f t="array" ref="B448">SUM(H448:I448*$H$24:$I$24)</f>
        <v>0</v>
      </c>
      <c r="C448" s="87" t="s">
        <v>378</v>
      </c>
      <c r="D448" s="36"/>
      <c r="E448" s="37"/>
      <c r="F448" s="88" t="s">
        <v>155</v>
      </c>
      <c r="G448" s="66">
        <v>250.0</v>
      </c>
      <c r="H448" s="65"/>
      <c r="I448" s="67">
        <f t="shared" si="10"/>
        <v>0</v>
      </c>
      <c r="J448" s="70"/>
      <c r="K448" s="65"/>
      <c r="L448" s="63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16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ht="15.75" hidden="1" customHeight="1">
      <c r="A449" s="30" t="s">
        <v>356</v>
      </c>
      <c r="B449" s="34">
        <f t="array" ref="B449">SUM(H449:I449*$H$24:$I$24)</f>
        <v>0</v>
      </c>
      <c r="C449" s="95"/>
      <c r="D449" s="36"/>
      <c r="E449" s="37"/>
      <c r="F449" s="91"/>
      <c r="G449" s="66"/>
      <c r="H449" s="65"/>
      <c r="I449" s="67">
        <f t="shared" si="10"/>
        <v>0</v>
      </c>
      <c r="J449" s="70"/>
      <c r="K449" s="65"/>
      <c r="L449" s="63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16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ht="15.75" hidden="1" customHeight="1">
      <c r="A450" s="30" t="s">
        <v>356</v>
      </c>
      <c r="B450" s="34">
        <f t="array" ref="B450">SUM(H450:I450*$H$24:$I$24)</f>
        <v>0</v>
      </c>
      <c r="C450" s="95"/>
      <c r="D450" s="36"/>
      <c r="E450" s="37"/>
      <c r="F450" s="91"/>
      <c r="G450" s="66"/>
      <c r="H450" s="65"/>
      <c r="I450" s="67">
        <f t="shared" si="10"/>
        <v>0</v>
      </c>
      <c r="J450" s="70"/>
      <c r="K450" s="65"/>
      <c r="L450" s="63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16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ht="15.75" hidden="1" customHeight="1">
      <c r="A451" s="30" t="s">
        <v>356</v>
      </c>
      <c r="B451" s="34">
        <f t="array" ref="B451">SUM(H451:I451*$H$24:$I$24)</f>
        <v>0</v>
      </c>
      <c r="C451" s="95"/>
      <c r="D451" s="36"/>
      <c r="E451" s="37"/>
      <c r="F451" s="91"/>
      <c r="G451" s="66">
        <v>0.0</v>
      </c>
      <c r="H451" s="65"/>
      <c r="I451" s="67">
        <f t="shared" si="10"/>
        <v>0</v>
      </c>
      <c r="J451" s="70"/>
      <c r="K451" s="65"/>
      <c r="L451" s="63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16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ht="15.75" hidden="1" customHeight="1">
      <c r="A452" s="33" t="s">
        <v>350</v>
      </c>
      <c r="B452" s="34">
        <f t="array" ref="B452">SUM(H452:I452*$H$24:$I$24)</f>
        <v>0</v>
      </c>
      <c r="C452" s="95"/>
      <c r="D452" s="36"/>
      <c r="E452" s="37"/>
      <c r="F452" s="91"/>
      <c r="G452" s="66"/>
      <c r="H452" s="65"/>
      <c r="I452" s="67">
        <f t="shared" si="10"/>
        <v>0</v>
      </c>
      <c r="J452" s="70"/>
      <c r="K452" s="65"/>
      <c r="L452" s="63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16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ht="15.75" hidden="1" customHeight="1">
      <c r="A453" s="33" t="s">
        <v>350</v>
      </c>
      <c r="B453" s="34">
        <f t="array" ref="B453">SUM(H453:I453*$H$24:$I$24)</f>
        <v>0</v>
      </c>
      <c r="C453" s="95"/>
      <c r="D453" s="36"/>
      <c r="E453" s="37"/>
      <c r="F453" s="91"/>
      <c r="G453" s="66"/>
      <c r="H453" s="65"/>
      <c r="I453" s="67">
        <f t="shared" si="10"/>
        <v>0</v>
      </c>
      <c r="J453" s="70"/>
      <c r="K453" s="65"/>
      <c r="L453" s="63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16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ht="15.75" customHeight="1">
      <c r="A454" s="79">
        <v>9999.0</v>
      </c>
      <c r="B454" s="34">
        <f>SUM(B402:B453)</f>
        <v>4436</v>
      </c>
      <c r="C454" s="101" t="s">
        <v>379</v>
      </c>
      <c r="D454" s="50"/>
      <c r="E454" s="51"/>
      <c r="F454" s="102"/>
      <c r="G454" s="103"/>
      <c r="H454" s="106">
        <f>SUMPRODUCT(H402:H453,$G$402:$G$453)*H24</f>
        <v>4260</v>
      </c>
      <c r="I454" s="105">
        <f>SUM(I402:I453)</f>
        <v>4260</v>
      </c>
      <c r="J454" s="76"/>
      <c r="K454" s="77"/>
      <c r="L454" s="78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16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ht="15.75" customHeight="1">
      <c r="A455" s="33" t="s">
        <v>380</v>
      </c>
      <c r="B455" s="34">
        <f t="array" ref="B455">SUM(H455:I455*$H$24:$I$24)</f>
        <v>3278</v>
      </c>
      <c r="C455" s="176" t="s">
        <v>381</v>
      </c>
      <c r="D455" s="24"/>
      <c r="E455" s="25"/>
      <c r="F455" s="177" t="s">
        <v>169</v>
      </c>
      <c r="G455" s="58">
        <v>1.98</v>
      </c>
      <c r="H455" s="57">
        <v>1100.0</v>
      </c>
      <c r="I455" s="60">
        <f t="shared" ref="I455:I457" si="11">G455*H455</f>
        <v>2178</v>
      </c>
      <c r="J455" s="70"/>
      <c r="K455" s="65"/>
      <c r="L455" s="63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16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ht="15.75" hidden="1" customHeight="1">
      <c r="A456" s="33" t="s">
        <v>380</v>
      </c>
      <c r="B456" s="34">
        <f t="array" ref="B456">SUM(H456:I456*$H$24:$I$24)</f>
        <v>0</v>
      </c>
      <c r="C456" s="87" t="s">
        <v>382</v>
      </c>
      <c r="D456" s="36"/>
      <c r="E456" s="37"/>
      <c r="F456" s="88" t="s">
        <v>169</v>
      </c>
      <c r="G456" s="66">
        <v>1.11</v>
      </c>
      <c r="H456" s="65"/>
      <c r="I456" s="67">
        <f t="shared" si="11"/>
        <v>0</v>
      </c>
      <c r="J456" s="70"/>
      <c r="K456" s="65"/>
      <c r="L456" s="63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16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ht="15.75" hidden="1" customHeight="1">
      <c r="A457" s="33" t="s">
        <v>380</v>
      </c>
      <c r="B457" s="34">
        <f t="array" ref="B457">SUM(H457:I457*$H$24:$I$24)</f>
        <v>0</v>
      </c>
      <c r="C457" s="87" t="s">
        <v>383</v>
      </c>
      <c r="D457" s="36"/>
      <c r="E457" s="37"/>
      <c r="F457" s="88" t="s">
        <v>169</v>
      </c>
      <c r="G457" s="66">
        <v>1.4</v>
      </c>
      <c r="H457" s="65"/>
      <c r="I457" s="67">
        <f t="shared" si="11"/>
        <v>0</v>
      </c>
      <c r="J457" s="70"/>
      <c r="K457" s="65"/>
      <c r="L457" s="63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16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ht="15.75" customHeight="1">
      <c r="A458" s="79">
        <v>9999.0</v>
      </c>
      <c r="B458" s="34">
        <v>1.0</v>
      </c>
      <c r="C458" s="101" t="s">
        <v>384</v>
      </c>
      <c r="D458" s="50"/>
      <c r="E458" s="51"/>
      <c r="F458" s="102"/>
      <c r="G458" s="103"/>
      <c r="H458" s="106">
        <f>SUMPRODUCT(H455:H457,$G$455:$G$457)*H24</f>
        <v>2178</v>
      </c>
      <c r="I458" s="105">
        <f>SUM(I455:I457)</f>
        <v>2178</v>
      </c>
      <c r="J458" s="76"/>
      <c r="K458" s="77"/>
      <c r="L458" s="63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16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ht="15.75" hidden="1" customHeight="1">
      <c r="A459" s="33" t="s">
        <v>385</v>
      </c>
      <c r="B459" s="34">
        <v>0.0</v>
      </c>
      <c r="C459" s="176" t="s">
        <v>386</v>
      </c>
      <c r="D459" s="24"/>
      <c r="E459" s="25"/>
      <c r="F459" s="177" t="s">
        <v>91</v>
      </c>
      <c r="G459" s="58"/>
      <c r="H459" s="57"/>
      <c r="I459" s="60">
        <f t="shared" ref="I459:I461" si="12">G459*H459</f>
        <v>0</v>
      </c>
      <c r="J459" s="70"/>
      <c r="K459" s="65"/>
      <c r="L459" s="63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16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ht="15.75" hidden="1" customHeight="1">
      <c r="A460" s="33" t="s">
        <v>385</v>
      </c>
      <c r="B460" s="34">
        <v>0.0</v>
      </c>
      <c r="C460" s="87" t="s">
        <v>387</v>
      </c>
      <c r="D460" s="36"/>
      <c r="E460" s="37"/>
      <c r="F460" s="88" t="s">
        <v>93</v>
      </c>
      <c r="G460" s="66"/>
      <c r="H460" s="65"/>
      <c r="I460" s="67">
        <f t="shared" si="12"/>
        <v>0</v>
      </c>
      <c r="J460" s="70"/>
      <c r="K460" s="65"/>
      <c r="L460" s="63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16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ht="15.75" hidden="1" customHeight="1">
      <c r="A461" s="33" t="s">
        <v>385</v>
      </c>
      <c r="B461" s="34">
        <v>0.0</v>
      </c>
      <c r="C461" s="87" t="s">
        <v>388</v>
      </c>
      <c r="D461" s="36"/>
      <c r="E461" s="37"/>
      <c r="F461" s="88" t="s">
        <v>141</v>
      </c>
      <c r="G461" s="66"/>
      <c r="H461" s="93">
        <f>H38</f>
        <v>8</v>
      </c>
      <c r="I461" s="67">
        <f t="shared" si="12"/>
        <v>0</v>
      </c>
      <c r="J461" s="70"/>
      <c r="K461" s="65"/>
      <c r="L461" s="63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16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ht="15.75" hidden="1" customHeight="1">
      <c r="A462" s="33" t="s">
        <v>385</v>
      </c>
      <c r="B462" s="34">
        <v>0.0</v>
      </c>
      <c r="C462" s="101" t="s">
        <v>389</v>
      </c>
      <c r="D462" s="50"/>
      <c r="E462" s="51"/>
      <c r="F462" s="178" t="s">
        <v>97</v>
      </c>
      <c r="G462" s="103"/>
      <c r="H462" s="104">
        <f>H461*H460*H$24</f>
        <v>0</v>
      </c>
      <c r="I462" s="105">
        <f>SUM(I459:I461)</f>
        <v>0</v>
      </c>
      <c r="J462" s="76"/>
      <c r="K462" s="77"/>
      <c r="L462" s="63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16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ht="15.75" hidden="1" customHeight="1">
      <c r="A463" s="33" t="s">
        <v>380</v>
      </c>
      <c r="B463" s="34">
        <f t="array" ref="B463">SUM(H463:I463*$H$24:$I$24)</f>
        <v>0</v>
      </c>
      <c r="C463" s="85"/>
      <c r="D463" s="24"/>
      <c r="E463" s="25"/>
      <c r="F463" s="86"/>
      <c r="G463" s="58"/>
      <c r="H463" s="57"/>
      <c r="I463" s="60">
        <f t="shared" ref="I463:I525" si="13">G463*H463</f>
        <v>0</v>
      </c>
      <c r="J463" s="70"/>
      <c r="K463" s="65"/>
      <c r="L463" s="63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16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ht="15.75" hidden="1" customHeight="1">
      <c r="A464" s="33" t="s">
        <v>380</v>
      </c>
      <c r="B464" s="34">
        <f t="array" ref="B464">SUM(H464:I464*$H$24:$I$24)</f>
        <v>0</v>
      </c>
      <c r="C464" s="95"/>
      <c r="D464" s="36"/>
      <c r="E464" s="37"/>
      <c r="F464" s="91"/>
      <c r="G464" s="66"/>
      <c r="H464" s="65"/>
      <c r="I464" s="67">
        <f t="shared" si="13"/>
        <v>0</v>
      </c>
      <c r="J464" s="70"/>
      <c r="K464" s="65"/>
      <c r="L464" s="63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16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ht="15.75" hidden="1" customHeight="1">
      <c r="A465" s="33" t="s">
        <v>390</v>
      </c>
      <c r="B465" s="34">
        <f t="array" ref="B465">SUM(H465:I465*$H$24:$I$24)</f>
        <v>0</v>
      </c>
      <c r="C465" s="179" t="s">
        <v>391</v>
      </c>
      <c r="D465" s="36"/>
      <c r="E465" s="37"/>
      <c r="F465" s="91"/>
      <c r="G465" s="66"/>
      <c r="H465" s="65"/>
      <c r="I465" s="67">
        <f t="shared" si="13"/>
        <v>0</v>
      </c>
      <c r="J465" s="70"/>
      <c r="K465" s="65"/>
      <c r="L465" s="63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16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ht="15.75" customHeight="1">
      <c r="A466" s="172" t="s">
        <v>390</v>
      </c>
      <c r="B466" s="152">
        <f t="array" ref="B466">SUM(H466:I466*$H$24:$I$24)</f>
        <v>702</v>
      </c>
      <c r="C466" s="159" t="s">
        <v>392</v>
      </c>
      <c r="D466" s="36"/>
      <c r="E466" s="37"/>
      <c r="F466" s="160" t="s">
        <v>62</v>
      </c>
      <c r="G466" s="155">
        <v>350.0</v>
      </c>
      <c r="H466" s="148">
        <v>2.0</v>
      </c>
      <c r="I466" s="156">
        <f t="shared" si="13"/>
        <v>700</v>
      </c>
      <c r="J466" s="147"/>
      <c r="K466" s="148"/>
      <c r="L466" s="149"/>
      <c r="M466" s="150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51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</row>
    <row r="467" ht="15.75" hidden="1" customHeight="1">
      <c r="A467" s="33" t="s">
        <v>390</v>
      </c>
      <c r="B467" s="34">
        <f t="array" ref="B467">SUM(H467:I467*$H$24:$I$24)</f>
        <v>0</v>
      </c>
      <c r="C467" s="87" t="s">
        <v>393</v>
      </c>
      <c r="D467" s="36"/>
      <c r="E467" s="37"/>
      <c r="F467" s="88" t="s">
        <v>62</v>
      </c>
      <c r="G467" s="66">
        <v>310.0</v>
      </c>
      <c r="H467" s="65"/>
      <c r="I467" s="67">
        <f t="shared" si="13"/>
        <v>0</v>
      </c>
      <c r="J467" s="70"/>
      <c r="K467" s="65"/>
      <c r="L467" s="63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16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ht="15.75" hidden="1" customHeight="1">
      <c r="A468" s="33" t="s">
        <v>390</v>
      </c>
      <c r="B468" s="34">
        <f t="array" ref="B468">SUM(H468:I468*$H$24:$I$24)</f>
        <v>0</v>
      </c>
      <c r="C468" s="87" t="s">
        <v>394</v>
      </c>
      <c r="D468" s="36"/>
      <c r="E468" s="37"/>
      <c r="F468" s="88" t="s">
        <v>62</v>
      </c>
      <c r="G468" s="66">
        <v>310.0</v>
      </c>
      <c r="H468" s="65"/>
      <c r="I468" s="67">
        <f t="shared" si="13"/>
        <v>0</v>
      </c>
      <c r="J468" s="70"/>
      <c r="K468" s="65"/>
      <c r="L468" s="63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16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ht="15.75" customHeight="1">
      <c r="A469" s="33" t="s">
        <v>390</v>
      </c>
      <c r="B469" s="34">
        <f t="array" ref="B469">SUM(H469:I469*$H$24:$I$24)</f>
        <v>35.1</v>
      </c>
      <c r="C469" s="87" t="s">
        <v>395</v>
      </c>
      <c r="D469" s="36"/>
      <c r="E469" s="37"/>
      <c r="F469" s="88" t="s">
        <v>62</v>
      </c>
      <c r="G469" s="66">
        <v>350.0</v>
      </c>
      <c r="H469" s="180">
        <v>0.1</v>
      </c>
      <c r="I469" s="67">
        <f t="shared" si="13"/>
        <v>35</v>
      </c>
      <c r="J469" s="70"/>
      <c r="K469" s="65"/>
      <c r="L469" s="63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16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ht="15.75" hidden="1" customHeight="1">
      <c r="A470" s="33" t="s">
        <v>390</v>
      </c>
      <c r="B470" s="34">
        <f t="array" ref="B470">SUM(H470:I470*$H$24:$I$24)</f>
        <v>0</v>
      </c>
      <c r="C470" s="87" t="s">
        <v>396</v>
      </c>
      <c r="D470" s="36"/>
      <c r="E470" s="37"/>
      <c r="F470" s="88" t="s">
        <v>62</v>
      </c>
      <c r="G470" s="66">
        <v>310.0</v>
      </c>
      <c r="H470" s="65"/>
      <c r="I470" s="67">
        <f t="shared" si="13"/>
        <v>0</v>
      </c>
      <c r="J470" s="70"/>
      <c r="K470" s="65"/>
      <c r="L470" s="63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16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ht="15.75" hidden="1" customHeight="1">
      <c r="A471" s="33" t="s">
        <v>390</v>
      </c>
      <c r="B471" s="34">
        <f t="array" ref="B471">SUM(H471:I471*$H$24:$I$24)</f>
        <v>0</v>
      </c>
      <c r="C471" s="87" t="s">
        <v>397</v>
      </c>
      <c r="D471" s="36"/>
      <c r="E471" s="37"/>
      <c r="F471" s="88" t="s">
        <v>62</v>
      </c>
      <c r="G471" s="66">
        <v>310.0</v>
      </c>
      <c r="H471" s="65"/>
      <c r="I471" s="67">
        <f t="shared" si="13"/>
        <v>0</v>
      </c>
      <c r="J471" s="70"/>
      <c r="K471" s="65"/>
      <c r="L471" s="63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16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ht="15.75" hidden="1" customHeight="1">
      <c r="A472" s="33" t="s">
        <v>390</v>
      </c>
      <c r="B472" s="34">
        <f t="array" ref="B472">SUM(H472:I472*$H$24:$I$24)</f>
        <v>0</v>
      </c>
      <c r="C472" s="95"/>
      <c r="D472" s="36"/>
      <c r="E472" s="37"/>
      <c r="F472" s="88" t="s">
        <v>62</v>
      </c>
      <c r="G472" s="66">
        <v>310.0</v>
      </c>
      <c r="H472" s="65"/>
      <c r="I472" s="67">
        <f t="shared" si="13"/>
        <v>0</v>
      </c>
      <c r="J472" s="70"/>
      <c r="K472" s="65"/>
      <c r="L472" s="63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16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ht="15.75" hidden="1" customHeight="1">
      <c r="A473" s="33" t="s">
        <v>390</v>
      </c>
      <c r="B473" s="34">
        <f t="array" ref="B473">SUM(H473:I473*$H$24:$I$24)</f>
        <v>0</v>
      </c>
      <c r="C473" s="95"/>
      <c r="D473" s="36"/>
      <c r="E473" s="37"/>
      <c r="F473" s="88" t="s">
        <v>62</v>
      </c>
      <c r="G473" s="66">
        <v>310.0</v>
      </c>
      <c r="H473" s="65"/>
      <c r="I473" s="67">
        <f t="shared" si="13"/>
        <v>0</v>
      </c>
      <c r="J473" s="70"/>
      <c r="K473" s="65"/>
      <c r="L473" s="63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16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ht="15.75" hidden="1" customHeight="1">
      <c r="A474" s="33" t="s">
        <v>390</v>
      </c>
      <c r="B474" s="34">
        <f t="array" ref="B474">SUM(H474:I474*$H$24:$I$24)</f>
        <v>0</v>
      </c>
      <c r="C474" s="87" t="s">
        <v>398</v>
      </c>
      <c r="D474" s="36"/>
      <c r="E474" s="37"/>
      <c r="F474" s="88" t="s">
        <v>62</v>
      </c>
      <c r="G474" s="66">
        <v>310.0</v>
      </c>
      <c r="H474" s="65"/>
      <c r="I474" s="67">
        <f t="shared" si="13"/>
        <v>0</v>
      </c>
      <c r="J474" s="70"/>
      <c r="K474" s="65"/>
      <c r="L474" s="63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16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ht="15.75" customHeight="1">
      <c r="A475" s="33" t="s">
        <v>390</v>
      </c>
      <c r="B475" s="34">
        <f t="array" ref="B475">SUM(H475:I475*$H$24:$I$24)</f>
        <v>175.5</v>
      </c>
      <c r="C475" s="87" t="s">
        <v>399</v>
      </c>
      <c r="D475" s="36"/>
      <c r="E475" s="37"/>
      <c r="F475" s="88" t="s">
        <v>62</v>
      </c>
      <c r="G475" s="66">
        <v>350.0</v>
      </c>
      <c r="H475" s="65">
        <v>0.5</v>
      </c>
      <c r="I475" s="67">
        <f t="shared" si="13"/>
        <v>175</v>
      </c>
      <c r="J475" s="70"/>
      <c r="K475" s="65"/>
      <c r="L475" s="63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16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ht="15.75" hidden="1" customHeight="1">
      <c r="A476" s="33" t="s">
        <v>390</v>
      </c>
      <c r="B476" s="34">
        <f t="array" ref="B476">SUM(H476:I476*$H$24:$I$24)</f>
        <v>0</v>
      </c>
      <c r="C476" s="87" t="s">
        <v>400</v>
      </c>
      <c r="D476" s="36"/>
      <c r="E476" s="37"/>
      <c r="F476" s="88" t="s">
        <v>62</v>
      </c>
      <c r="G476" s="66">
        <v>310.0</v>
      </c>
      <c r="H476" s="65"/>
      <c r="I476" s="67">
        <f t="shared" si="13"/>
        <v>0</v>
      </c>
      <c r="J476" s="70"/>
      <c r="K476" s="65"/>
      <c r="L476" s="63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16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ht="15.75" hidden="1" customHeight="1">
      <c r="A477" s="33" t="s">
        <v>390</v>
      </c>
      <c r="B477" s="34">
        <f t="array" ref="B477">SUM(H477:I477*$H$24:$I$24)</f>
        <v>0</v>
      </c>
      <c r="C477" s="87" t="s">
        <v>401</v>
      </c>
      <c r="D477" s="36"/>
      <c r="E477" s="37"/>
      <c r="F477" s="88" t="s">
        <v>62</v>
      </c>
      <c r="G477" s="66">
        <v>310.0</v>
      </c>
      <c r="H477" s="65"/>
      <c r="I477" s="67">
        <f t="shared" si="13"/>
        <v>0</v>
      </c>
      <c r="J477" s="70"/>
      <c r="K477" s="65"/>
      <c r="L477" s="63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16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ht="15.75" hidden="1" customHeight="1">
      <c r="A478" s="33" t="s">
        <v>390</v>
      </c>
      <c r="B478" s="34">
        <f t="array" ref="B478">SUM(H478:I478*$H$24:$I$24)</f>
        <v>0</v>
      </c>
      <c r="C478" s="87" t="s">
        <v>402</v>
      </c>
      <c r="D478" s="36"/>
      <c r="E478" s="37"/>
      <c r="F478" s="88" t="s">
        <v>62</v>
      </c>
      <c r="G478" s="66">
        <v>310.0</v>
      </c>
      <c r="H478" s="65"/>
      <c r="I478" s="67">
        <f t="shared" si="13"/>
        <v>0</v>
      </c>
      <c r="J478" s="70"/>
      <c r="K478" s="65"/>
      <c r="L478" s="63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16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ht="15.75" hidden="1" customHeight="1">
      <c r="A479" s="33" t="s">
        <v>390</v>
      </c>
      <c r="B479" s="34">
        <f t="array" ref="B479">SUM(H479:I479*$H$24:$I$24)</f>
        <v>0</v>
      </c>
      <c r="C479" s="87" t="s">
        <v>403</v>
      </c>
      <c r="D479" s="36"/>
      <c r="E479" s="37"/>
      <c r="F479" s="88" t="s">
        <v>62</v>
      </c>
      <c r="G479" s="66">
        <v>310.0</v>
      </c>
      <c r="H479" s="65"/>
      <c r="I479" s="67">
        <f t="shared" si="13"/>
        <v>0</v>
      </c>
      <c r="J479" s="70"/>
      <c r="K479" s="65"/>
      <c r="L479" s="63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16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ht="15.75" customHeight="1">
      <c r="A480" s="33" t="s">
        <v>390</v>
      </c>
      <c r="B480" s="34">
        <f t="array" ref="B480">SUM(H480:I480*$H$24:$I$24)</f>
        <v>702</v>
      </c>
      <c r="C480" s="87" t="s">
        <v>404</v>
      </c>
      <c r="D480" s="36"/>
      <c r="E480" s="37"/>
      <c r="F480" s="88" t="s">
        <v>62</v>
      </c>
      <c r="G480" s="66">
        <v>350.0</v>
      </c>
      <c r="H480" s="65">
        <v>2.0</v>
      </c>
      <c r="I480" s="67">
        <f t="shared" si="13"/>
        <v>700</v>
      </c>
      <c r="J480" s="70"/>
      <c r="K480" s="65"/>
      <c r="L480" s="63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16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ht="15.75" hidden="1" customHeight="1">
      <c r="A481" s="33" t="s">
        <v>390</v>
      </c>
      <c r="B481" s="34">
        <f t="array" ref="B481">SUM(H481:I481*$H$24:$I$24)</f>
        <v>0</v>
      </c>
      <c r="C481" s="87" t="s">
        <v>405</v>
      </c>
      <c r="D481" s="36"/>
      <c r="E481" s="37"/>
      <c r="F481" s="88" t="s">
        <v>62</v>
      </c>
      <c r="G481" s="66">
        <v>310.0</v>
      </c>
      <c r="H481" s="65"/>
      <c r="I481" s="67">
        <f t="shared" si="13"/>
        <v>0</v>
      </c>
      <c r="J481" s="70"/>
      <c r="K481" s="65"/>
      <c r="L481" s="63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16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ht="15.75" hidden="1" customHeight="1">
      <c r="A482" s="33" t="s">
        <v>390</v>
      </c>
      <c r="B482" s="34">
        <f t="array" ref="B482">SUM(H482:I482*$H$24:$I$24)</f>
        <v>0</v>
      </c>
      <c r="C482" s="87" t="s">
        <v>406</v>
      </c>
      <c r="D482" s="36"/>
      <c r="E482" s="37"/>
      <c r="F482" s="88" t="s">
        <v>62</v>
      </c>
      <c r="G482" s="66">
        <v>310.0</v>
      </c>
      <c r="H482" s="65"/>
      <c r="I482" s="67">
        <f t="shared" si="13"/>
        <v>0</v>
      </c>
      <c r="J482" s="70"/>
      <c r="K482" s="65"/>
      <c r="L482" s="63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16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ht="15.75" customHeight="1">
      <c r="A483" s="33" t="s">
        <v>390</v>
      </c>
      <c r="B483" s="34">
        <f t="array" ref="B483">SUM(H483:I483*$H$24:$I$24)</f>
        <v>175.5</v>
      </c>
      <c r="C483" s="87" t="s">
        <v>407</v>
      </c>
      <c r="D483" s="36"/>
      <c r="E483" s="37"/>
      <c r="F483" s="88" t="s">
        <v>62</v>
      </c>
      <c r="G483" s="66">
        <v>350.0</v>
      </c>
      <c r="H483" s="65">
        <v>0.5</v>
      </c>
      <c r="I483" s="67">
        <f t="shared" si="13"/>
        <v>175</v>
      </c>
      <c r="J483" s="70"/>
      <c r="K483" s="65"/>
      <c r="L483" s="63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16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ht="15.75" hidden="1" customHeight="1">
      <c r="A484" s="33" t="s">
        <v>390</v>
      </c>
      <c r="B484" s="34">
        <f t="array" ref="B484">SUM(H484:I484*$H$24:$I$24)</f>
        <v>0</v>
      </c>
      <c r="C484" s="87" t="s">
        <v>408</v>
      </c>
      <c r="D484" s="36"/>
      <c r="E484" s="37"/>
      <c r="F484" s="88" t="s">
        <v>62</v>
      </c>
      <c r="G484" s="66">
        <v>310.0</v>
      </c>
      <c r="H484" s="65"/>
      <c r="I484" s="67">
        <f t="shared" si="13"/>
        <v>0</v>
      </c>
      <c r="J484" s="70"/>
      <c r="K484" s="65"/>
      <c r="L484" s="63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16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ht="15.75" customHeight="1">
      <c r="A485" s="33" t="s">
        <v>390</v>
      </c>
      <c r="B485" s="34">
        <f t="array" ref="B485">SUM(H485:I485*$H$24:$I$24)</f>
        <v>263.25</v>
      </c>
      <c r="C485" s="87" t="s">
        <v>409</v>
      </c>
      <c r="D485" s="36"/>
      <c r="E485" s="37"/>
      <c r="F485" s="88" t="s">
        <v>62</v>
      </c>
      <c r="G485" s="66">
        <v>350.0</v>
      </c>
      <c r="H485" s="65">
        <v>0.75</v>
      </c>
      <c r="I485" s="67">
        <f t="shared" si="13"/>
        <v>262.5</v>
      </c>
      <c r="J485" s="70"/>
      <c r="K485" s="65"/>
      <c r="L485" s="63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16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ht="15.75" customHeight="1">
      <c r="A486" s="33" t="s">
        <v>390</v>
      </c>
      <c r="B486" s="34">
        <f t="array" ref="B486">SUM(H486:I486*$H$24:$I$24)</f>
        <v>175.5</v>
      </c>
      <c r="C486" s="87" t="s">
        <v>410</v>
      </c>
      <c r="D486" s="36"/>
      <c r="E486" s="37"/>
      <c r="F486" s="88" t="s">
        <v>62</v>
      </c>
      <c r="G486" s="66">
        <v>350.0</v>
      </c>
      <c r="H486" s="65">
        <v>0.5</v>
      </c>
      <c r="I486" s="67">
        <f t="shared" si="13"/>
        <v>175</v>
      </c>
      <c r="J486" s="70"/>
      <c r="K486" s="65"/>
      <c r="L486" s="63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16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ht="15.75" customHeight="1">
      <c r="A487" s="33" t="s">
        <v>390</v>
      </c>
      <c r="B487" s="34">
        <f t="array" ref="B487">SUM(H487:I487*$H$24:$I$24)</f>
        <v>702</v>
      </c>
      <c r="C487" s="87" t="s">
        <v>411</v>
      </c>
      <c r="D487" s="36"/>
      <c r="E487" s="37"/>
      <c r="F487" s="88" t="s">
        <v>62</v>
      </c>
      <c r="G487" s="66">
        <v>350.0</v>
      </c>
      <c r="H487" s="65">
        <v>2.0</v>
      </c>
      <c r="I487" s="67">
        <f t="shared" si="13"/>
        <v>700</v>
      </c>
      <c r="J487" s="70"/>
      <c r="K487" s="65"/>
      <c r="L487" s="63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16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ht="15.75" hidden="1" customHeight="1">
      <c r="A488" s="33" t="s">
        <v>390</v>
      </c>
      <c r="B488" s="34">
        <f t="array" ref="B488">SUM(H488:I488*$H$24:$I$24)</f>
        <v>0</v>
      </c>
      <c r="C488" s="87" t="s">
        <v>412</v>
      </c>
      <c r="D488" s="36"/>
      <c r="E488" s="37"/>
      <c r="F488" s="88" t="s">
        <v>62</v>
      </c>
      <c r="G488" s="66">
        <v>310.0</v>
      </c>
      <c r="H488" s="65"/>
      <c r="I488" s="67">
        <f t="shared" si="13"/>
        <v>0</v>
      </c>
      <c r="J488" s="70"/>
      <c r="K488" s="65"/>
      <c r="L488" s="63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16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ht="15.75" customHeight="1">
      <c r="A489" s="172" t="s">
        <v>390</v>
      </c>
      <c r="B489" s="152">
        <f t="array" ref="B489">SUM(H489:I489*$H$24:$I$24)</f>
        <v>1755</v>
      </c>
      <c r="C489" s="159" t="s">
        <v>413</v>
      </c>
      <c r="D489" s="36"/>
      <c r="E489" s="37"/>
      <c r="F489" s="160" t="s">
        <v>62</v>
      </c>
      <c r="G489" s="155">
        <v>350.0</v>
      </c>
      <c r="H489" s="148">
        <v>5.0</v>
      </c>
      <c r="I489" s="156">
        <f t="shared" si="13"/>
        <v>1750</v>
      </c>
      <c r="J489" s="147"/>
      <c r="K489" s="148"/>
      <c r="L489" s="149"/>
      <c r="M489" s="150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3"/>
      <c r="AB489" s="163"/>
      <c r="AC489" s="151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</row>
    <row r="490" ht="15.75" hidden="1" customHeight="1">
      <c r="A490" s="33" t="s">
        <v>390</v>
      </c>
      <c r="B490" s="34">
        <f t="array" ref="B490">SUM(H490:I490*$H$24:$I$24)</f>
        <v>0</v>
      </c>
      <c r="C490" s="87" t="s">
        <v>414</v>
      </c>
      <c r="D490" s="36"/>
      <c r="E490" s="37"/>
      <c r="F490" s="88" t="s">
        <v>62</v>
      </c>
      <c r="G490" s="66">
        <v>310.0</v>
      </c>
      <c r="H490" s="65"/>
      <c r="I490" s="67">
        <f t="shared" si="13"/>
        <v>0</v>
      </c>
      <c r="J490" s="70"/>
      <c r="K490" s="65"/>
      <c r="L490" s="63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16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ht="15.75" hidden="1" customHeight="1">
      <c r="A491" s="33" t="s">
        <v>390</v>
      </c>
      <c r="B491" s="34">
        <f t="array" ref="B491">SUM(H491:I491*$H$24:$I$24)</f>
        <v>0</v>
      </c>
      <c r="C491" s="87" t="s">
        <v>415</v>
      </c>
      <c r="D491" s="36"/>
      <c r="E491" s="37"/>
      <c r="F491" s="88" t="s">
        <v>62</v>
      </c>
      <c r="G491" s="66">
        <v>310.0</v>
      </c>
      <c r="H491" s="65"/>
      <c r="I491" s="67">
        <f t="shared" si="13"/>
        <v>0</v>
      </c>
      <c r="J491" s="70"/>
      <c r="K491" s="65"/>
      <c r="L491" s="63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16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ht="15.75" hidden="1" customHeight="1">
      <c r="A492" s="33" t="s">
        <v>390</v>
      </c>
      <c r="B492" s="34">
        <f t="array" ref="B492">SUM(H492:I492*$H$24:$I$24)</f>
        <v>0</v>
      </c>
      <c r="C492" s="87" t="s">
        <v>416</v>
      </c>
      <c r="D492" s="36"/>
      <c r="E492" s="37"/>
      <c r="F492" s="88" t="s">
        <v>62</v>
      </c>
      <c r="G492" s="66">
        <v>310.0</v>
      </c>
      <c r="H492" s="65"/>
      <c r="I492" s="67">
        <f t="shared" si="13"/>
        <v>0</v>
      </c>
      <c r="J492" s="70"/>
      <c r="K492" s="65"/>
      <c r="L492" s="63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16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ht="15.75" hidden="1" customHeight="1">
      <c r="A493" s="33" t="s">
        <v>390</v>
      </c>
      <c r="B493" s="34">
        <f t="array" ref="B493">SUM(H493:I493*$H$24:$I$24)</f>
        <v>0</v>
      </c>
      <c r="C493" s="87" t="s">
        <v>417</v>
      </c>
      <c r="D493" s="36"/>
      <c r="E493" s="37"/>
      <c r="F493" s="88" t="s">
        <v>62</v>
      </c>
      <c r="G493" s="66">
        <v>310.0</v>
      </c>
      <c r="H493" s="65"/>
      <c r="I493" s="67">
        <f t="shared" si="13"/>
        <v>0</v>
      </c>
      <c r="J493" s="70"/>
      <c r="K493" s="65"/>
      <c r="L493" s="63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16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ht="15.75" hidden="1" customHeight="1">
      <c r="A494" s="33" t="s">
        <v>390</v>
      </c>
      <c r="B494" s="34">
        <f t="array" ref="B494">SUM(H494:I494*$H$24:$I$24)</f>
        <v>0</v>
      </c>
      <c r="C494" s="87" t="s">
        <v>418</v>
      </c>
      <c r="D494" s="36"/>
      <c r="E494" s="37"/>
      <c r="F494" s="88" t="s">
        <v>62</v>
      </c>
      <c r="G494" s="66">
        <v>310.0</v>
      </c>
      <c r="H494" s="65"/>
      <c r="I494" s="67">
        <f t="shared" si="13"/>
        <v>0</v>
      </c>
      <c r="J494" s="70"/>
      <c r="K494" s="65"/>
      <c r="L494" s="63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16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ht="15.75" customHeight="1">
      <c r="A495" s="33" t="s">
        <v>390</v>
      </c>
      <c r="B495" s="34">
        <f t="array" ref="B495">SUM(H495:I495*$H$24:$I$24)</f>
        <v>2106</v>
      </c>
      <c r="C495" s="87" t="s">
        <v>419</v>
      </c>
      <c r="D495" s="36"/>
      <c r="E495" s="37"/>
      <c r="F495" s="88" t="s">
        <v>62</v>
      </c>
      <c r="G495" s="66">
        <v>350.0</v>
      </c>
      <c r="H495" s="65">
        <v>6.0</v>
      </c>
      <c r="I495" s="67">
        <f t="shared" si="13"/>
        <v>2100</v>
      </c>
      <c r="J495" s="70"/>
      <c r="K495" s="65"/>
      <c r="L495" s="63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16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ht="15.75" hidden="1" customHeight="1">
      <c r="A496" s="33" t="s">
        <v>390</v>
      </c>
      <c r="B496" s="34">
        <f t="array" ref="B496">SUM(H496:I496*$H$24:$I$24)</f>
        <v>0</v>
      </c>
      <c r="C496" s="87" t="s">
        <v>420</v>
      </c>
      <c r="D496" s="36"/>
      <c r="E496" s="37"/>
      <c r="F496" s="88" t="s">
        <v>62</v>
      </c>
      <c r="G496" s="66">
        <v>310.0</v>
      </c>
      <c r="H496" s="65"/>
      <c r="I496" s="67">
        <f t="shared" si="13"/>
        <v>0</v>
      </c>
      <c r="J496" s="70"/>
      <c r="K496" s="65"/>
      <c r="L496" s="63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16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ht="15.75" hidden="1" customHeight="1">
      <c r="A497" s="33" t="s">
        <v>390</v>
      </c>
      <c r="B497" s="34">
        <f t="array" ref="B497">SUM(H497:I497*$H$24:$I$24)</f>
        <v>0</v>
      </c>
      <c r="C497" s="87" t="s">
        <v>421</v>
      </c>
      <c r="D497" s="36"/>
      <c r="E497" s="37"/>
      <c r="F497" s="88" t="s">
        <v>62</v>
      </c>
      <c r="G497" s="66">
        <v>310.0</v>
      </c>
      <c r="H497" s="65"/>
      <c r="I497" s="67">
        <f t="shared" si="13"/>
        <v>0</v>
      </c>
      <c r="J497" s="70"/>
      <c r="K497" s="65"/>
      <c r="L497" s="63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16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ht="15.75" customHeight="1">
      <c r="A498" s="33" t="s">
        <v>390</v>
      </c>
      <c r="B498" s="34">
        <f t="array" ref="B498">SUM(H498:I498*$H$24:$I$24)</f>
        <v>702</v>
      </c>
      <c r="C498" s="87" t="s">
        <v>422</v>
      </c>
      <c r="D498" s="36"/>
      <c r="E498" s="37"/>
      <c r="F498" s="88" t="s">
        <v>62</v>
      </c>
      <c r="G498" s="66">
        <v>350.0</v>
      </c>
      <c r="H498" s="65">
        <v>2.0</v>
      </c>
      <c r="I498" s="67">
        <f t="shared" si="13"/>
        <v>700</v>
      </c>
      <c r="J498" s="70"/>
      <c r="K498" s="65"/>
      <c r="L498" s="63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16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ht="15.75" customHeight="1">
      <c r="A499" s="33" t="s">
        <v>390</v>
      </c>
      <c r="B499" s="34">
        <f t="array" ref="B499">SUM(H499:I499*$H$24:$I$24)</f>
        <v>5967</v>
      </c>
      <c r="C499" s="87" t="s">
        <v>423</v>
      </c>
      <c r="D499" s="36"/>
      <c r="E499" s="37"/>
      <c r="F499" s="88" t="s">
        <v>62</v>
      </c>
      <c r="G499" s="66">
        <v>350.0</v>
      </c>
      <c r="H499" s="65">
        <v>17.0</v>
      </c>
      <c r="I499" s="67">
        <f t="shared" si="13"/>
        <v>5950</v>
      </c>
      <c r="J499" s="70"/>
      <c r="K499" s="65"/>
      <c r="L499" s="63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16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ht="15.75" customHeight="1">
      <c r="A500" s="33" t="s">
        <v>390</v>
      </c>
      <c r="B500" s="34">
        <f t="array" ref="B500">SUM(H500:I500*$H$24:$I$24)</f>
        <v>5265</v>
      </c>
      <c r="C500" s="87" t="s">
        <v>424</v>
      </c>
      <c r="D500" s="36"/>
      <c r="E500" s="37"/>
      <c r="F500" s="88" t="s">
        <v>62</v>
      </c>
      <c r="G500" s="66">
        <v>350.0</v>
      </c>
      <c r="H500" s="65">
        <v>15.0</v>
      </c>
      <c r="I500" s="67">
        <f t="shared" si="13"/>
        <v>5250</v>
      </c>
      <c r="J500" s="70"/>
      <c r="K500" s="65"/>
      <c r="L500" s="63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16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ht="15.75" hidden="1" customHeight="1">
      <c r="A501" s="33" t="s">
        <v>390</v>
      </c>
      <c r="B501" s="34">
        <f t="array" ref="B501">SUM(H501:I501*$H$24:$I$24)</f>
        <v>0</v>
      </c>
      <c r="C501" s="95"/>
      <c r="D501" s="36"/>
      <c r="E501" s="37"/>
      <c r="F501" s="91"/>
      <c r="G501" s="66">
        <v>310.0</v>
      </c>
      <c r="H501" s="65"/>
      <c r="I501" s="67">
        <f t="shared" si="13"/>
        <v>0</v>
      </c>
      <c r="J501" s="70"/>
      <c r="K501" s="65"/>
      <c r="L501" s="63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16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ht="15.75" hidden="1" customHeight="1">
      <c r="A502" s="33" t="s">
        <v>390</v>
      </c>
      <c r="B502" s="34">
        <f t="array" ref="B502">SUM(H502:I502*$H$24:$I$24)</f>
        <v>0</v>
      </c>
      <c r="C502" s="95"/>
      <c r="D502" s="36"/>
      <c r="E502" s="37"/>
      <c r="F502" s="91"/>
      <c r="G502" s="66">
        <v>310.0</v>
      </c>
      <c r="H502" s="65"/>
      <c r="I502" s="67">
        <f t="shared" si="13"/>
        <v>0</v>
      </c>
      <c r="J502" s="70"/>
      <c r="K502" s="65"/>
      <c r="L502" s="63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16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ht="15.75" hidden="1" customHeight="1">
      <c r="A503" s="33" t="s">
        <v>390</v>
      </c>
      <c r="B503" s="34">
        <f t="array" ref="B503">SUM(H503:I503*$H$24:$I$24)</f>
        <v>0</v>
      </c>
      <c r="C503" s="95"/>
      <c r="D503" s="36"/>
      <c r="E503" s="37"/>
      <c r="F503" s="91"/>
      <c r="G503" s="66">
        <v>310.0</v>
      </c>
      <c r="H503" s="65"/>
      <c r="I503" s="67">
        <f t="shared" si="13"/>
        <v>0</v>
      </c>
      <c r="J503" s="70"/>
      <c r="K503" s="65"/>
      <c r="L503" s="63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16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ht="15.75" hidden="1" customHeight="1">
      <c r="A504" s="33" t="s">
        <v>390</v>
      </c>
      <c r="B504" s="34">
        <f t="array" ref="B504">SUM(H504:I504*$H$24:$I$24)</f>
        <v>0</v>
      </c>
      <c r="C504" s="87" t="s">
        <v>425</v>
      </c>
      <c r="D504" s="36"/>
      <c r="E504" s="37"/>
      <c r="F504" s="88" t="s">
        <v>62</v>
      </c>
      <c r="G504" s="66">
        <v>310.0</v>
      </c>
      <c r="H504" s="65"/>
      <c r="I504" s="67">
        <f t="shared" si="13"/>
        <v>0</v>
      </c>
      <c r="J504" s="70"/>
      <c r="K504" s="65"/>
      <c r="L504" s="63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16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ht="15.75" hidden="1" customHeight="1">
      <c r="A505" s="33" t="s">
        <v>390</v>
      </c>
      <c r="B505" s="34">
        <f t="array" ref="B505">SUM(H505:I505*$H$24:$I$24)</f>
        <v>0</v>
      </c>
      <c r="C505" s="87" t="s">
        <v>426</v>
      </c>
      <c r="D505" s="36"/>
      <c r="E505" s="37"/>
      <c r="F505" s="88" t="s">
        <v>62</v>
      </c>
      <c r="G505" s="66">
        <v>310.0</v>
      </c>
      <c r="H505" s="65"/>
      <c r="I505" s="67">
        <f t="shared" si="13"/>
        <v>0</v>
      </c>
      <c r="J505" s="70"/>
      <c r="K505" s="65"/>
      <c r="L505" s="63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16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ht="15.75" hidden="1" customHeight="1">
      <c r="A506" s="33" t="s">
        <v>390</v>
      </c>
      <c r="B506" s="34">
        <f t="array" ref="B506">SUM(H506:I506*$H$24:$I$24)</f>
        <v>0</v>
      </c>
      <c r="C506" s="95"/>
      <c r="D506" s="36"/>
      <c r="E506" s="37"/>
      <c r="F506" s="91"/>
      <c r="G506" s="66">
        <v>310.0</v>
      </c>
      <c r="H506" s="65"/>
      <c r="I506" s="67">
        <f t="shared" si="13"/>
        <v>0</v>
      </c>
      <c r="J506" s="70"/>
      <c r="K506" s="65"/>
      <c r="L506" s="63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16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ht="15.75" hidden="1" customHeight="1">
      <c r="A507" s="33" t="s">
        <v>390</v>
      </c>
      <c r="B507" s="34">
        <f t="array" ref="B507">SUM(H507:I507*$H$24:$I$24)</f>
        <v>0</v>
      </c>
      <c r="C507" s="87" t="s">
        <v>427</v>
      </c>
      <c r="D507" s="36"/>
      <c r="E507" s="37"/>
      <c r="F507" s="88" t="s">
        <v>62</v>
      </c>
      <c r="G507" s="66">
        <v>310.0</v>
      </c>
      <c r="H507" s="65"/>
      <c r="I507" s="67">
        <f t="shared" si="13"/>
        <v>0</v>
      </c>
      <c r="J507" s="70"/>
      <c r="K507" s="65"/>
      <c r="L507" s="63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16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ht="15.75" hidden="1" customHeight="1">
      <c r="A508" s="33" t="s">
        <v>390</v>
      </c>
      <c r="B508" s="34">
        <f t="array" ref="B508">SUM(H508:I508*$H$24:$I$24)</f>
        <v>0</v>
      </c>
      <c r="C508" s="95"/>
      <c r="D508" s="36"/>
      <c r="E508" s="37"/>
      <c r="F508" s="91"/>
      <c r="G508" s="66">
        <v>310.0</v>
      </c>
      <c r="H508" s="65"/>
      <c r="I508" s="67">
        <f t="shared" si="13"/>
        <v>0</v>
      </c>
      <c r="J508" s="70"/>
      <c r="K508" s="65"/>
      <c r="L508" s="63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16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ht="15.75" hidden="1" customHeight="1">
      <c r="A509" s="33" t="s">
        <v>390</v>
      </c>
      <c r="B509" s="34">
        <f t="array" ref="B509">SUM(H509:I509*$H$24:$I$24)</f>
        <v>0</v>
      </c>
      <c r="C509" s="95"/>
      <c r="D509" s="36"/>
      <c r="E509" s="37"/>
      <c r="F509" s="91"/>
      <c r="G509" s="66">
        <v>310.0</v>
      </c>
      <c r="H509" s="65"/>
      <c r="I509" s="67">
        <f t="shared" si="13"/>
        <v>0</v>
      </c>
      <c r="J509" s="70"/>
      <c r="K509" s="65"/>
      <c r="L509" s="63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16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ht="15.75" hidden="1" customHeight="1">
      <c r="A510" s="33" t="s">
        <v>390</v>
      </c>
      <c r="B510" s="34">
        <f t="array" ref="B510">SUM(H510:I510*$H$24:$I$24)</f>
        <v>0</v>
      </c>
      <c r="C510" s="87" t="s">
        <v>428</v>
      </c>
      <c r="D510" s="36"/>
      <c r="E510" s="37"/>
      <c r="F510" s="88" t="s">
        <v>62</v>
      </c>
      <c r="G510" s="66">
        <v>310.0</v>
      </c>
      <c r="H510" s="65"/>
      <c r="I510" s="67">
        <f t="shared" si="13"/>
        <v>0</v>
      </c>
      <c r="J510" s="70"/>
      <c r="K510" s="65"/>
      <c r="L510" s="63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16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ht="15.75" customHeight="1">
      <c r="A511" s="172" t="s">
        <v>390</v>
      </c>
      <c r="B511" s="152">
        <f t="array" ref="B511">SUM(H511:I511*$H$24:$I$24)</f>
        <v>1404</v>
      </c>
      <c r="C511" s="159" t="s">
        <v>429</v>
      </c>
      <c r="D511" s="36"/>
      <c r="E511" s="37"/>
      <c r="F511" s="160" t="s">
        <v>62</v>
      </c>
      <c r="G511" s="155">
        <v>350.0</v>
      </c>
      <c r="H511" s="148">
        <v>4.0</v>
      </c>
      <c r="I511" s="156">
        <f t="shared" si="13"/>
        <v>1400</v>
      </c>
      <c r="J511" s="147"/>
      <c r="K511" s="148"/>
      <c r="L511" s="149"/>
      <c r="M511" s="150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3"/>
      <c r="AB511" s="163"/>
      <c r="AC511" s="151"/>
      <c r="AD511" s="163"/>
      <c r="AE511" s="163"/>
      <c r="AF511" s="163"/>
      <c r="AG511" s="163"/>
      <c r="AH511" s="163"/>
      <c r="AI511" s="163"/>
      <c r="AJ511" s="163"/>
      <c r="AK511" s="163"/>
      <c r="AL511" s="163"/>
      <c r="AM511" s="163"/>
    </row>
    <row r="512" ht="15.75" hidden="1" customHeight="1">
      <c r="A512" s="33" t="s">
        <v>390</v>
      </c>
      <c r="B512" s="34">
        <f t="array" ref="B512">SUM(H512:I512*$H$24:$I$24)</f>
        <v>0</v>
      </c>
      <c r="C512" s="87" t="s">
        <v>430</v>
      </c>
      <c r="D512" s="36"/>
      <c r="E512" s="37"/>
      <c r="F512" s="88" t="s">
        <v>62</v>
      </c>
      <c r="G512" s="66">
        <v>310.0</v>
      </c>
      <c r="H512" s="65"/>
      <c r="I512" s="67">
        <f t="shared" si="13"/>
        <v>0</v>
      </c>
      <c r="J512" s="70"/>
      <c r="K512" s="65"/>
      <c r="L512" s="63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16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ht="15.75" hidden="1" customHeight="1">
      <c r="A513" s="33" t="s">
        <v>390</v>
      </c>
      <c r="B513" s="34">
        <f t="array" ref="B513">SUM(H513:I513*$H$24:$I$24)</f>
        <v>0</v>
      </c>
      <c r="C513" s="87" t="s">
        <v>431</v>
      </c>
      <c r="D513" s="36"/>
      <c r="E513" s="37"/>
      <c r="F513" s="88" t="s">
        <v>62</v>
      </c>
      <c r="G513" s="66">
        <v>310.0</v>
      </c>
      <c r="H513" s="65"/>
      <c r="I513" s="67">
        <f t="shared" si="13"/>
        <v>0</v>
      </c>
      <c r="J513" s="70"/>
      <c r="K513" s="65"/>
      <c r="L513" s="63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16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ht="15.75" customHeight="1">
      <c r="A514" s="33" t="s">
        <v>390</v>
      </c>
      <c r="B514" s="34">
        <f t="array" ref="B514">SUM(H514:I514*$H$24:$I$24)</f>
        <v>702</v>
      </c>
      <c r="C514" s="87" t="s">
        <v>432</v>
      </c>
      <c r="D514" s="36"/>
      <c r="E514" s="37"/>
      <c r="F514" s="88" t="s">
        <v>62</v>
      </c>
      <c r="G514" s="66">
        <v>350.0</v>
      </c>
      <c r="H514" s="65">
        <v>2.0</v>
      </c>
      <c r="I514" s="67">
        <f t="shared" si="13"/>
        <v>700</v>
      </c>
      <c r="J514" s="70"/>
      <c r="K514" s="65"/>
      <c r="L514" s="63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16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ht="15.75" hidden="1" customHeight="1">
      <c r="A515" s="33" t="s">
        <v>390</v>
      </c>
      <c r="B515" s="34">
        <f t="array" ref="B515">SUM(H515:I515*$H$24:$I$24)</f>
        <v>0</v>
      </c>
      <c r="C515" s="87" t="s">
        <v>433</v>
      </c>
      <c r="D515" s="36"/>
      <c r="E515" s="37"/>
      <c r="F515" s="88" t="s">
        <v>62</v>
      </c>
      <c r="G515" s="66">
        <v>310.0</v>
      </c>
      <c r="H515" s="65"/>
      <c r="I515" s="67">
        <f t="shared" si="13"/>
        <v>0</v>
      </c>
      <c r="J515" s="70"/>
      <c r="K515" s="65"/>
      <c r="L515" s="63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16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ht="15.75" hidden="1" customHeight="1">
      <c r="A516" s="33" t="s">
        <v>390</v>
      </c>
      <c r="B516" s="34">
        <f t="array" ref="B516">SUM(H516:I516*$H$24:$I$24)</f>
        <v>0</v>
      </c>
      <c r="C516" s="87" t="s">
        <v>434</v>
      </c>
      <c r="D516" s="36"/>
      <c r="E516" s="37"/>
      <c r="F516" s="88" t="s">
        <v>62</v>
      </c>
      <c r="G516" s="66">
        <v>310.0</v>
      </c>
      <c r="H516" s="65"/>
      <c r="I516" s="67">
        <f t="shared" si="13"/>
        <v>0</v>
      </c>
      <c r="J516" s="70"/>
      <c r="K516" s="65"/>
      <c r="L516" s="63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16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ht="15.75" hidden="1" customHeight="1">
      <c r="A517" s="33" t="s">
        <v>390</v>
      </c>
      <c r="B517" s="34">
        <f t="array" ref="B517">SUM(H517:I517*$H$24:$I$24)</f>
        <v>0</v>
      </c>
      <c r="C517" s="95"/>
      <c r="D517" s="36"/>
      <c r="E517" s="37"/>
      <c r="F517" s="88" t="s">
        <v>62</v>
      </c>
      <c r="G517" s="66">
        <v>310.0</v>
      </c>
      <c r="H517" s="65"/>
      <c r="I517" s="67">
        <f t="shared" si="13"/>
        <v>0</v>
      </c>
      <c r="J517" s="70"/>
      <c r="K517" s="65"/>
      <c r="L517" s="63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16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ht="15.75" hidden="1" customHeight="1">
      <c r="A518" s="33" t="s">
        <v>390</v>
      </c>
      <c r="B518" s="34">
        <f t="array" ref="B518">SUM(H518:I518*$H$24:$I$24)</f>
        <v>0</v>
      </c>
      <c r="C518" s="87" t="s">
        <v>435</v>
      </c>
      <c r="D518" s="36"/>
      <c r="E518" s="37"/>
      <c r="F518" s="88" t="s">
        <v>62</v>
      </c>
      <c r="G518" s="66">
        <v>310.0</v>
      </c>
      <c r="H518" s="65"/>
      <c r="I518" s="67">
        <f t="shared" si="13"/>
        <v>0</v>
      </c>
      <c r="J518" s="70"/>
      <c r="K518" s="65"/>
      <c r="L518" s="63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16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ht="15.75" hidden="1" customHeight="1">
      <c r="A519" s="33" t="s">
        <v>390</v>
      </c>
      <c r="B519" s="34">
        <f t="array" ref="B519">SUM(H519:I519*$H$24:$I$24)</f>
        <v>0</v>
      </c>
      <c r="C519" s="87" t="s">
        <v>436</v>
      </c>
      <c r="D519" s="36"/>
      <c r="E519" s="37"/>
      <c r="F519" s="88" t="s">
        <v>62</v>
      </c>
      <c r="G519" s="66">
        <v>310.0</v>
      </c>
      <c r="H519" s="65"/>
      <c r="I519" s="67">
        <f t="shared" si="13"/>
        <v>0</v>
      </c>
      <c r="J519" s="70"/>
      <c r="K519" s="65"/>
      <c r="L519" s="63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16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ht="15.75" hidden="1" customHeight="1">
      <c r="A520" s="33" t="s">
        <v>390</v>
      </c>
      <c r="B520" s="34">
        <f t="array" ref="B520">SUM(H520:I520*$H$24:$I$24)</f>
        <v>0</v>
      </c>
      <c r="C520" s="87" t="s">
        <v>437</v>
      </c>
      <c r="D520" s="36"/>
      <c r="E520" s="37"/>
      <c r="F520" s="88" t="s">
        <v>62</v>
      </c>
      <c r="G520" s="66">
        <v>310.0</v>
      </c>
      <c r="H520" s="65"/>
      <c r="I520" s="67">
        <f t="shared" si="13"/>
        <v>0</v>
      </c>
      <c r="J520" s="70"/>
      <c r="K520" s="65"/>
      <c r="L520" s="63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16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ht="15.75" hidden="1" customHeight="1">
      <c r="A521" s="33" t="s">
        <v>390</v>
      </c>
      <c r="B521" s="34">
        <f t="array" ref="B521">SUM(H521:I521*$H$24:$I$24)</f>
        <v>0</v>
      </c>
      <c r="C521" s="95"/>
      <c r="D521" s="36"/>
      <c r="E521" s="37"/>
      <c r="F521" s="88" t="s">
        <v>62</v>
      </c>
      <c r="G521" s="66">
        <v>310.0</v>
      </c>
      <c r="H521" s="65"/>
      <c r="I521" s="67">
        <f t="shared" si="13"/>
        <v>0</v>
      </c>
      <c r="J521" s="70"/>
      <c r="K521" s="65"/>
      <c r="L521" s="63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16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ht="15.75" hidden="1" customHeight="1">
      <c r="A522" s="33" t="s">
        <v>390</v>
      </c>
      <c r="B522" s="34">
        <f t="array" ref="B522">SUM(H522:I522*$H$24:$I$24)</f>
        <v>0</v>
      </c>
      <c r="C522" s="87" t="s">
        <v>438</v>
      </c>
      <c r="D522" s="36"/>
      <c r="E522" s="37"/>
      <c r="F522" s="88" t="s">
        <v>62</v>
      </c>
      <c r="G522" s="66">
        <v>310.0</v>
      </c>
      <c r="H522" s="65"/>
      <c r="I522" s="67">
        <f t="shared" si="13"/>
        <v>0</v>
      </c>
      <c r="J522" s="70"/>
      <c r="K522" s="65"/>
      <c r="L522" s="63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16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ht="15.75" hidden="1" customHeight="1">
      <c r="A523" s="33" t="s">
        <v>390</v>
      </c>
      <c r="B523" s="34">
        <f t="array" ref="B523">SUM(H523:I523*$H$24:$I$24)</f>
        <v>0</v>
      </c>
      <c r="C523" s="95"/>
      <c r="D523" s="36"/>
      <c r="E523" s="37"/>
      <c r="F523" s="91"/>
      <c r="G523" s="66"/>
      <c r="H523" s="65"/>
      <c r="I523" s="67">
        <f t="shared" si="13"/>
        <v>0</v>
      </c>
      <c r="J523" s="70"/>
      <c r="K523" s="65"/>
      <c r="L523" s="63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16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ht="15.75" customHeight="1">
      <c r="A524" s="33" t="s">
        <v>390</v>
      </c>
      <c r="B524" s="34">
        <f t="array" ref="B524">SUM(H524:I524*$H$24:$I$24)</f>
        <v>3507.17</v>
      </c>
      <c r="C524" s="87" t="s">
        <v>439</v>
      </c>
      <c r="D524" s="36"/>
      <c r="E524" s="37"/>
      <c r="F524" s="88" t="s">
        <v>62</v>
      </c>
      <c r="G524" s="66">
        <v>750.0</v>
      </c>
      <c r="H524" s="65">
        <f>ROUND((H14+10)/H534,2)</f>
        <v>4.67</v>
      </c>
      <c r="I524" s="67">
        <f t="shared" si="13"/>
        <v>3502.5</v>
      </c>
      <c r="J524" s="70"/>
      <c r="K524" s="65"/>
      <c r="L524" s="63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16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ht="15.75" hidden="1" customHeight="1">
      <c r="A525" s="33" t="s">
        <v>390</v>
      </c>
      <c r="B525" s="34">
        <f t="array" ref="B525">SUM(H525:I525*$H$24:$I$24)</f>
        <v>0</v>
      </c>
      <c r="C525" s="95"/>
      <c r="D525" s="36"/>
      <c r="E525" s="37"/>
      <c r="F525" s="91"/>
      <c r="G525" s="66"/>
      <c r="H525" s="65"/>
      <c r="I525" s="67">
        <f t="shared" si="13"/>
        <v>0</v>
      </c>
      <c r="J525" s="70"/>
      <c r="K525" s="65"/>
      <c r="L525" s="63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16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ht="15.75" customHeight="1">
      <c r="A526" s="79">
        <v>9999.0</v>
      </c>
      <c r="B526" s="34">
        <f>SUM(B463:B525)</f>
        <v>24339.02</v>
      </c>
      <c r="C526" s="101" t="s">
        <v>440</v>
      </c>
      <c r="D526" s="50"/>
      <c r="E526" s="51"/>
      <c r="F526" s="102"/>
      <c r="G526" s="103"/>
      <c r="H526" s="106">
        <f>SUMPRODUCT(H463:H525,$G$463:$G$525)*H24</f>
        <v>24275</v>
      </c>
      <c r="I526" s="105">
        <f>SUM(I463:I525)</f>
        <v>24275</v>
      </c>
      <c r="J526" s="76"/>
      <c r="K526" s="77"/>
      <c r="L526" s="63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16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ht="15.75" hidden="1" customHeight="1">
      <c r="A527" s="30" t="s">
        <v>356</v>
      </c>
      <c r="B527" s="34">
        <f t="array" ref="B527">SUM(H527:I527*$H$24:$I$24)</f>
        <v>0</v>
      </c>
      <c r="C527" s="85"/>
      <c r="D527" s="24"/>
      <c r="E527" s="25"/>
      <c r="F527" s="86"/>
      <c r="G527" s="58"/>
      <c r="H527" s="57"/>
      <c r="I527" s="60">
        <f>G527*H527</f>
        <v>0</v>
      </c>
      <c r="J527" s="70"/>
      <c r="K527" s="65"/>
      <c r="L527" s="63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ht="15.75" customHeight="1">
      <c r="A528" s="30" t="s">
        <v>356</v>
      </c>
      <c r="B528" s="34">
        <f t="array" ref="B528">SUM(H528:I528*$H$24:$I$24)</f>
        <v>1391.5953</v>
      </c>
      <c r="C528" s="87" t="s">
        <v>441</v>
      </c>
      <c r="D528" s="36"/>
      <c r="E528" s="37"/>
      <c r="F528" s="88" t="s">
        <v>442</v>
      </c>
      <c r="G528" s="181">
        <v>0.006</v>
      </c>
      <c r="H528" s="65">
        <f>H212/2</f>
        <v>4.5</v>
      </c>
      <c r="I528" s="67">
        <f>G528*H528*SUM(I213,I226,I267,I292,I352,I454,I458,I462,I526)</f>
        <v>1387.0953</v>
      </c>
      <c r="J528" s="70"/>
      <c r="K528" s="65"/>
      <c r="L528" s="63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ht="15.75" customHeight="1">
      <c r="A529" s="30" t="s">
        <v>356</v>
      </c>
      <c r="B529" s="34">
        <f t="array" ref="B529">SUM(H529:I529*$H$24:$I$24)</f>
        <v>2573.695</v>
      </c>
      <c r="C529" s="87" t="s">
        <v>356</v>
      </c>
      <c r="D529" s="36"/>
      <c r="E529" s="37"/>
      <c r="F529" s="88" t="s">
        <v>443</v>
      </c>
      <c r="G529" s="183">
        <v>0.01</v>
      </c>
      <c r="H529" s="65">
        <v>5.0</v>
      </c>
      <c r="I529" s="67">
        <f>G529*H529*SUM(I213,I226,I267,I292,I352,I454,I458,I462,I526)</f>
        <v>2568.695</v>
      </c>
      <c r="J529" s="70"/>
      <c r="K529" s="65"/>
      <c r="L529" s="63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ht="15.75" hidden="1" customHeight="1">
      <c r="A530" s="30" t="s">
        <v>356</v>
      </c>
      <c r="B530" s="34">
        <f t="array" ref="B530">SUM(H530:I530*$H$24:$I$24)</f>
        <v>0</v>
      </c>
      <c r="C530" s="95"/>
      <c r="D530" s="36"/>
      <c r="E530" s="37"/>
      <c r="F530" s="91"/>
      <c r="G530" s="66"/>
      <c r="H530" s="65"/>
      <c r="I530" s="67">
        <f>G530*H530</f>
        <v>0</v>
      </c>
      <c r="J530" s="70"/>
      <c r="K530" s="65"/>
      <c r="L530" s="63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ht="15.75" customHeight="1">
      <c r="A531" s="164"/>
      <c r="B531" s="152"/>
      <c r="C531" s="159" t="s">
        <v>444</v>
      </c>
      <c r="D531" s="36"/>
      <c r="E531" s="37"/>
      <c r="F531" s="262" t="s">
        <v>155</v>
      </c>
      <c r="G531" s="263">
        <v>100.0</v>
      </c>
      <c r="H531" s="264">
        <v>1.0</v>
      </c>
      <c r="I531" s="265"/>
      <c r="J531" s="266"/>
      <c r="K531" s="267"/>
      <c r="L531" s="149"/>
      <c r="M531" s="268" t="s">
        <v>523</v>
      </c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</row>
    <row r="532" ht="15.75" customHeight="1">
      <c r="A532" s="41">
        <v>9999.0</v>
      </c>
      <c r="B532" s="34">
        <f>SUM(B527:B530)</f>
        <v>3965.2903</v>
      </c>
      <c r="C532" s="101" t="s">
        <v>445</v>
      </c>
      <c r="D532" s="50"/>
      <c r="E532" s="51"/>
      <c r="F532" s="102"/>
      <c r="G532" s="103"/>
      <c r="H532" s="106">
        <f>SUM(H526,H462,H458,H454,H352,H292,H267,H226,H213)*(H528*$G$528+H529*$G$529)</f>
        <v>3416.7903</v>
      </c>
      <c r="I532" s="105">
        <f>SUM(I527:I531)</f>
        <v>3955.7903</v>
      </c>
      <c r="J532" s="108"/>
      <c r="K532" s="74"/>
      <c r="L532" s="63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ht="15.75" hidden="1" customHeight="1">
      <c r="A533" s="30" t="s">
        <v>356</v>
      </c>
      <c r="B533" s="34">
        <f t="array" ref="B533">SUM(H533:I533*$H$24:$I$24)</f>
        <v>0</v>
      </c>
      <c r="C533" s="85"/>
      <c r="D533" s="24"/>
      <c r="E533" s="25"/>
      <c r="F533" s="86"/>
      <c r="G533" s="58"/>
      <c r="H533" s="57"/>
      <c r="I533" s="60">
        <f t="shared" ref="I533:I540" si="14">G533*H533</f>
        <v>0</v>
      </c>
      <c r="J533" s="70"/>
      <c r="K533" s="65"/>
      <c r="L533" s="63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ht="15.75" customHeight="1">
      <c r="A534" s="30" t="s">
        <v>356</v>
      </c>
      <c r="B534" s="34">
        <f t="array" ref="B534">SUM(H534:I534*$H$24:$I$24)</f>
        <v>60</v>
      </c>
      <c r="C534" s="87" t="s">
        <v>446</v>
      </c>
      <c r="D534" s="36"/>
      <c r="E534" s="37"/>
      <c r="F534" s="88" t="s">
        <v>155</v>
      </c>
      <c r="G534" s="66"/>
      <c r="H534" s="65">
        <v>60.0</v>
      </c>
      <c r="I534" s="67">
        <f t="shared" si="14"/>
        <v>0</v>
      </c>
      <c r="J534" s="70"/>
      <c r="K534" s="65"/>
      <c r="L534" s="63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ht="15.75" hidden="1" customHeight="1">
      <c r="A535" s="30" t="s">
        <v>356</v>
      </c>
      <c r="B535" s="34">
        <f t="array" ref="B535">SUM(H535:I535*$H$24:$I$24)</f>
        <v>0</v>
      </c>
      <c r="C535" s="95"/>
      <c r="D535" s="36"/>
      <c r="E535" s="37"/>
      <c r="F535" s="91"/>
      <c r="G535" s="66"/>
      <c r="H535" s="65"/>
      <c r="I535" s="67">
        <f t="shared" si="14"/>
        <v>0</v>
      </c>
      <c r="J535" s="70"/>
      <c r="K535" s="65"/>
      <c r="L535" s="63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ht="15.75" hidden="1" customHeight="1">
      <c r="A536" s="30" t="s">
        <v>356</v>
      </c>
      <c r="B536" s="34">
        <f t="array" ref="B536">SUM(H536:I536*$H$24:$I$24)</f>
        <v>0</v>
      </c>
      <c r="C536" s="95"/>
      <c r="D536" s="36"/>
      <c r="E536" s="37"/>
      <c r="F536" s="91"/>
      <c r="G536" s="66"/>
      <c r="H536" s="65"/>
      <c r="I536" s="67">
        <f t="shared" si="14"/>
        <v>0</v>
      </c>
      <c r="J536" s="70"/>
      <c r="K536" s="65"/>
      <c r="L536" s="63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ht="15.75" hidden="1" customHeight="1">
      <c r="A537" s="30" t="s">
        <v>356</v>
      </c>
      <c r="B537" s="34">
        <f t="array" ref="B537">SUM(H537:I537*$H$24:$I$24)</f>
        <v>0</v>
      </c>
      <c r="C537" s="87" t="s">
        <v>447</v>
      </c>
      <c r="D537" s="36"/>
      <c r="E537" s="37"/>
      <c r="F537" s="91"/>
      <c r="G537" s="66"/>
      <c r="H537" s="65"/>
      <c r="I537" s="67">
        <f t="shared" si="14"/>
        <v>0</v>
      </c>
      <c r="J537" s="70"/>
      <c r="K537" s="65"/>
      <c r="L537" s="63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ht="15.75" hidden="1" customHeight="1">
      <c r="A538" s="30" t="s">
        <v>356</v>
      </c>
      <c r="B538" s="34">
        <f t="array" ref="B538">SUM(H538:I538*$H$24:$I$24)</f>
        <v>0</v>
      </c>
      <c r="C538" s="87" t="s">
        <v>448</v>
      </c>
      <c r="D538" s="36"/>
      <c r="E538" s="37"/>
      <c r="F538" s="91"/>
      <c r="G538" s="181">
        <v>0.07</v>
      </c>
      <c r="H538" s="65"/>
      <c r="I538" s="67">
        <f t="shared" si="14"/>
        <v>0</v>
      </c>
      <c r="J538" s="70"/>
      <c r="K538" s="65"/>
      <c r="L538" s="63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ht="15.75" hidden="1" customHeight="1">
      <c r="A539" s="30" t="s">
        <v>356</v>
      </c>
      <c r="B539" s="34">
        <f t="array" ref="B539">SUM(H539:I539*$H$24:$I$24)</f>
        <v>0</v>
      </c>
      <c r="C539" s="95"/>
      <c r="D539" s="36"/>
      <c r="E539" s="37"/>
      <c r="F539" s="91"/>
      <c r="G539" s="66"/>
      <c r="H539" s="65"/>
      <c r="I539" s="67">
        <f t="shared" si="14"/>
        <v>0</v>
      </c>
      <c r="J539" s="70"/>
      <c r="K539" s="65"/>
      <c r="L539" s="63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ht="15.75" hidden="1" customHeight="1">
      <c r="A540" s="30" t="s">
        <v>356</v>
      </c>
      <c r="B540" s="34">
        <v>0.0</v>
      </c>
      <c r="C540" s="101" t="s">
        <v>7</v>
      </c>
      <c r="D540" s="50"/>
      <c r="E540" s="51"/>
      <c r="F540" s="102"/>
      <c r="G540" s="103">
        <v>0.0</v>
      </c>
      <c r="H540" s="104"/>
      <c r="I540" s="105">
        <f t="shared" si="14"/>
        <v>0</v>
      </c>
      <c r="J540" s="76"/>
      <c r="K540" s="77"/>
      <c r="L540" s="63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ht="15.75" hidden="1" customHeight="1">
      <c r="A541" s="30" t="s">
        <v>449</v>
      </c>
      <c r="B541" s="34">
        <f t="array" ref="B541">SUM(H541:I541*$H$24:$I$24)</f>
        <v>0</v>
      </c>
      <c r="C541" s="184" t="s">
        <v>450</v>
      </c>
      <c r="D541" s="24"/>
      <c r="E541" s="25"/>
      <c r="F541" s="86"/>
      <c r="G541" s="185" t="s">
        <v>451</v>
      </c>
      <c r="H541" s="186"/>
      <c r="I541" s="60"/>
      <c r="J541" s="70"/>
      <c r="K541" s="65"/>
      <c r="L541" s="63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ht="15.75" customHeight="1">
      <c r="A542" s="30" t="s">
        <v>449</v>
      </c>
      <c r="B542" s="34">
        <f t="array" ref="B542">SUM(H542:I542*$H$24:$I$24)</f>
        <v>73.2586784</v>
      </c>
      <c r="C542" s="87" t="s">
        <v>452</v>
      </c>
      <c r="D542" s="36"/>
      <c r="E542" s="37"/>
      <c r="F542" s="88" t="s">
        <v>155</v>
      </c>
      <c r="G542" s="66">
        <f t="shared" ref="G542:G554" si="15">PMT($G$538,J542,-L542)/K542</f>
        <v>88.13139206</v>
      </c>
      <c r="H542" s="187">
        <f>H17*1</f>
        <v>0.8219178082</v>
      </c>
      <c r="I542" s="67">
        <f t="shared" ref="I542:I557" si="16">G542*H542</f>
        <v>72.4367606</v>
      </c>
      <c r="J542" s="70">
        <v>12.0</v>
      </c>
      <c r="K542" s="65">
        <v>20.0</v>
      </c>
      <c r="L542" s="67">
        <v>14000.0</v>
      </c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ht="15.75" customHeight="1">
      <c r="A543" s="30" t="s">
        <v>449</v>
      </c>
      <c r="B543" s="34">
        <f t="array" ref="B543">SUM(H543:I543*$H$24:$I$24)</f>
        <v>26.28123055</v>
      </c>
      <c r="C543" s="87" t="s">
        <v>453</v>
      </c>
      <c r="D543" s="36"/>
      <c r="E543" s="37"/>
      <c r="F543" s="88" t="s">
        <v>454</v>
      </c>
      <c r="G543" s="66">
        <f t="shared" si="15"/>
        <v>62.95099433</v>
      </c>
      <c r="H543" s="187">
        <f>H17*0.5</f>
        <v>0.4109589041</v>
      </c>
      <c r="I543" s="67">
        <f t="shared" si="16"/>
        <v>25.87027164</v>
      </c>
      <c r="J543" s="70">
        <v>12.0</v>
      </c>
      <c r="K543" s="65">
        <v>1.0</v>
      </c>
      <c r="L543" s="67">
        <v>500.0</v>
      </c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ht="15.75" customHeight="1">
      <c r="A544" s="30" t="s">
        <v>449</v>
      </c>
      <c r="B544" s="34">
        <f t="array" ref="B544">SUM(H544:I544*$H$24:$I$24)</f>
        <v>39.01088691</v>
      </c>
      <c r="C544" s="87" t="s">
        <v>455</v>
      </c>
      <c r="D544" s="36"/>
      <c r="E544" s="37"/>
      <c r="F544" s="88" t="s">
        <v>454</v>
      </c>
      <c r="G544" s="66">
        <f t="shared" si="15"/>
        <v>188.852983</v>
      </c>
      <c r="H544" s="187">
        <f>H17*0.25</f>
        <v>0.2054794521</v>
      </c>
      <c r="I544" s="67">
        <f t="shared" si="16"/>
        <v>38.80540746</v>
      </c>
      <c r="J544" s="70">
        <v>12.0</v>
      </c>
      <c r="K544" s="65">
        <v>1.0</v>
      </c>
      <c r="L544" s="67">
        <v>1500.0</v>
      </c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ht="15.75" hidden="1" customHeight="1">
      <c r="A545" s="30" t="s">
        <v>449</v>
      </c>
      <c r="B545" s="34">
        <f t="array" ref="B545">SUM(H545:I545*$H$24:$I$24)</f>
        <v>0</v>
      </c>
      <c r="C545" s="87" t="s">
        <v>456</v>
      </c>
      <c r="D545" s="36"/>
      <c r="E545" s="37"/>
      <c r="F545" s="88" t="s">
        <v>454</v>
      </c>
      <c r="G545" s="66">
        <f t="shared" si="15"/>
        <v>188.852983</v>
      </c>
      <c r="H545" s="187"/>
      <c r="I545" s="67">
        <f t="shared" si="16"/>
        <v>0</v>
      </c>
      <c r="J545" s="70">
        <v>12.0</v>
      </c>
      <c r="K545" s="65">
        <v>1.0</v>
      </c>
      <c r="L545" s="67">
        <v>1500.0</v>
      </c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ht="15.75" hidden="1" customHeight="1">
      <c r="A546" s="30" t="s">
        <v>449</v>
      </c>
      <c r="B546" s="34">
        <f t="array" ref="B546">SUM(H546:I546*$H$24:$I$24)</f>
        <v>0</v>
      </c>
      <c r="C546" s="87" t="s">
        <v>457</v>
      </c>
      <c r="D546" s="36"/>
      <c r="E546" s="37"/>
      <c r="F546" s="88" t="s">
        <v>454</v>
      </c>
      <c r="G546" s="66">
        <f t="shared" si="15"/>
        <v>251.8039773</v>
      </c>
      <c r="H546" s="187"/>
      <c r="I546" s="67">
        <f t="shared" si="16"/>
        <v>0</v>
      </c>
      <c r="J546" s="70">
        <v>12.0</v>
      </c>
      <c r="K546" s="65">
        <v>1.0</v>
      </c>
      <c r="L546" s="67">
        <v>2000.0</v>
      </c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ht="15.75" hidden="1" customHeight="1">
      <c r="A547" s="30" t="s">
        <v>449</v>
      </c>
      <c r="B547" s="34">
        <f t="array" ref="B547">SUM(H547:I547*$H$24:$I$24)</f>
        <v>0</v>
      </c>
      <c r="C547" s="87" t="s">
        <v>458</v>
      </c>
      <c r="D547" s="36"/>
      <c r="E547" s="37"/>
      <c r="F547" s="88" t="s">
        <v>454</v>
      </c>
      <c r="G547" s="66">
        <f t="shared" si="15"/>
        <v>151.0823864</v>
      </c>
      <c r="H547" s="187"/>
      <c r="I547" s="67">
        <f t="shared" si="16"/>
        <v>0</v>
      </c>
      <c r="J547" s="70">
        <v>12.0</v>
      </c>
      <c r="K547" s="65">
        <v>1.0</v>
      </c>
      <c r="L547" s="67">
        <f>30000/25</f>
        <v>1200</v>
      </c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ht="15.75" hidden="1" customHeight="1">
      <c r="A548" s="30" t="s">
        <v>449</v>
      </c>
      <c r="B548" s="34">
        <f t="array" ref="B548">SUM(H548:I548*$H$24:$I$24)</f>
        <v>0</v>
      </c>
      <c r="C548" s="87" t="s">
        <v>459</v>
      </c>
      <c r="D548" s="36"/>
      <c r="E548" s="37"/>
      <c r="F548" s="88" t="s">
        <v>460</v>
      </c>
      <c r="G548" s="66">
        <f t="shared" si="15"/>
        <v>472.1324575</v>
      </c>
      <c r="H548" s="187"/>
      <c r="I548" s="67">
        <f t="shared" si="16"/>
        <v>0</v>
      </c>
      <c r="J548" s="70">
        <v>12.0</v>
      </c>
      <c r="K548" s="65">
        <v>4.0</v>
      </c>
      <c r="L548" s="67">
        <v>15000.0</v>
      </c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ht="15.75" hidden="1" customHeight="1">
      <c r="A549" s="30" t="s">
        <v>449</v>
      </c>
      <c r="B549" s="34">
        <f t="array" ref="B549">SUM(H549:I549*$H$24:$I$24)</f>
        <v>0</v>
      </c>
      <c r="C549" s="87" t="s">
        <v>461</v>
      </c>
      <c r="D549" s="36"/>
      <c r="E549" s="37"/>
      <c r="F549" s="88" t="s">
        <v>460</v>
      </c>
      <c r="G549" s="66">
        <f t="shared" si="15"/>
        <v>377.705966</v>
      </c>
      <c r="H549" s="187"/>
      <c r="I549" s="67">
        <f t="shared" si="16"/>
        <v>0</v>
      </c>
      <c r="J549" s="70">
        <v>12.0</v>
      </c>
      <c r="K549" s="65">
        <v>4.0</v>
      </c>
      <c r="L549" s="67">
        <v>12000.0</v>
      </c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ht="15.75" hidden="1" customHeight="1">
      <c r="A550" s="30" t="s">
        <v>449</v>
      </c>
      <c r="B550" s="34">
        <f t="array" ref="B550">SUM(H550:I550*$H$24:$I$24)</f>
        <v>0</v>
      </c>
      <c r="C550" s="87" t="s">
        <v>462</v>
      </c>
      <c r="D550" s="36"/>
      <c r="E550" s="37"/>
      <c r="F550" s="88" t="s">
        <v>460</v>
      </c>
      <c r="G550" s="66">
        <f t="shared" si="15"/>
        <v>502.4032875</v>
      </c>
      <c r="H550" s="187"/>
      <c r="I550" s="67">
        <f t="shared" si="16"/>
        <v>0</v>
      </c>
      <c r="J550" s="70">
        <v>8.0</v>
      </c>
      <c r="K550" s="65">
        <v>50.0</v>
      </c>
      <c r="L550" s="67">
        <v>150000.0</v>
      </c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ht="15.75" hidden="1" customHeight="1">
      <c r="A551" s="30" t="s">
        <v>449</v>
      </c>
      <c r="B551" s="34">
        <f t="array" ref="B551">SUM(H551:I551*$H$24:$I$24)</f>
        <v>0</v>
      </c>
      <c r="C551" s="87" t="s">
        <v>463</v>
      </c>
      <c r="D551" s="36"/>
      <c r="E551" s="37"/>
      <c r="F551" s="88" t="s">
        <v>460</v>
      </c>
      <c r="G551" s="66">
        <f t="shared" si="15"/>
        <v>1256.008219</v>
      </c>
      <c r="H551" s="187"/>
      <c r="I551" s="67">
        <f t="shared" si="16"/>
        <v>0</v>
      </c>
      <c r="J551" s="70">
        <v>8.0</v>
      </c>
      <c r="K551" s="65">
        <v>40.0</v>
      </c>
      <c r="L551" s="67">
        <v>300000.0</v>
      </c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ht="15.75" customHeight="1">
      <c r="A552" s="30" t="s">
        <v>449</v>
      </c>
      <c r="B552" s="34">
        <f t="array" ref="B552">SUM(H552:I552*$H$24:$I$24)</f>
        <v>87.03936976</v>
      </c>
      <c r="C552" s="87" t="s">
        <v>464</v>
      </c>
      <c r="D552" s="36"/>
      <c r="E552" s="37"/>
      <c r="F552" s="88" t="s">
        <v>460</v>
      </c>
      <c r="G552" s="66">
        <f t="shared" si="15"/>
        <v>104.8978999</v>
      </c>
      <c r="H552" s="187">
        <f>H17*1</f>
        <v>0.8219178082</v>
      </c>
      <c r="I552" s="67">
        <f t="shared" si="16"/>
        <v>86.21745196</v>
      </c>
      <c r="J552" s="70">
        <v>6.0</v>
      </c>
      <c r="K552" s="65">
        <v>40.0</v>
      </c>
      <c r="L552" s="67">
        <v>20000.0</v>
      </c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ht="15.75" customHeight="1">
      <c r="A553" s="30" t="s">
        <v>449</v>
      </c>
      <c r="B553" s="34">
        <f t="array" ref="B553">SUM(H553:I553*$H$24:$I$24)</f>
        <v>173.2568217</v>
      </c>
      <c r="C553" s="87" t="s">
        <v>465</v>
      </c>
      <c r="D553" s="36"/>
      <c r="E553" s="37"/>
      <c r="F553" s="88" t="s">
        <v>460</v>
      </c>
      <c r="G553" s="66">
        <f t="shared" si="15"/>
        <v>209.7957998</v>
      </c>
      <c r="H553" s="187">
        <f>H17*1</f>
        <v>0.8219178082</v>
      </c>
      <c r="I553" s="67">
        <f t="shared" si="16"/>
        <v>172.4349039</v>
      </c>
      <c r="J553" s="70">
        <v>6.0</v>
      </c>
      <c r="K553" s="65">
        <v>20.0</v>
      </c>
      <c r="L553" s="67">
        <v>20000.0</v>
      </c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ht="15.75" hidden="1" customHeight="1">
      <c r="A554" s="30" t="s">
        <v>449</v>
      </c>
      <c r="B554" s="34">
        <f t="array" ref="B554">SUM(H554:I554*$H$24:$I$24)</f>
        <v>0</v>
      </c>
      <c r="C554" s="87" t="s">
        <v>466</v>
      </c>
      <c r="D554" s="36"/>
      <c r="E554" s="37"/>
      <c r="F554" s="88" t="s">
        <v>460</v>
      </c>
      <c r="G554" s="66">
        <f t="shared" si="15"/>
        <v>6.6987105</v>
      </c>
      <c r="H554" s="187"/>
      <c r="I554" s="67">
        <f t="shared" si="16"/>
        <v>0</v>
      </c>
      <c r="J554" s="70">
        <v>8.0</v>
      </c>
      <c r="K554" s="65">
        <v>20.0</v>
      </c>
      <c r="L554" s="63">
        <v>800.0</v>
      </c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ht="15.75" hidden="1" customHeight="1">
      <c r="A555" s="30" t="s">
        <v>449</v>
      </c>
      <c r="B555" s="34">
        <f t="array" ref="B555">SUM(H555:I555*$H$24:$I$24)</f>
        <v>0</v>
      </c>
      <c r="C555" s="95"/>
      <c r="D555" s="36"/>
      <c r="E555" s="37"/>
      <c r="F555" s="91"/>
      <c r="G555" s="66">
        <v>0.0</v>
      </c>
      <c r="H555" s="187"/>
      <c r="I555" s="67">
        <f t="shared" si="16"/>
        <v>0</v>
      </c>
      <c r="J555" s="70"/>
      <c r="K555" s="65"/>
      <c r="L555" s="63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ht="15.75" hidden="1" customHeight="1">
      <c r="A556" s="30" t="s">
        <v>449</v>
      </c>
      <c r="B556" s="34">
        <f t="array" ref="B556">SUM(H556:I556*$H$24:$I$24)</f>
        <v>0</v>
      </c>
      <c r="C556" s="95"/>
      <c r="D556" s="36"/>
      <c r="E556" s="37"/>
      <c r="F556" s="91"/>
      <c r="G556" s="66">
        <v>0.0</v>
      </c>
      <c r="H556" s="187"/>
      <c r="I556" s="67">
        <f t="shared" si="16"/>
        <v>0</v>
      </c>
      <c r="J556" s="70"/>
      <c r="K556" s="65"/>
      <c r="L556" s="63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ht="15.75" hidden="1" customHeight="1">
      <c r="A557" s="30" t="s">
        <v>449</v>
      </c>
      <c r="B557" s="34">
        <f t="array" ref="B557">SUM(H557:I557*$H$24:$I$24)</f>
        <v>0</v>
      </c>
      <c r="C557" s="95"/>
      <c r="D557" s="36"/>
      <c r="E557" s="37"/>
      <c r="F557" s="91"/>
      <c r="G557" s="66"/>
      <c r="H557" s="187"/>
      <c r="I557" s="67">
        <f t="shared" si="16"/>
        <v>0</v>
      </c>
      <c r="J557" s="70"/>
      <c r="K557" s="65"/>
      <c r="L557" s="63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ht="15.75" customHeight="1">
      <c r="A558" s="41">
        <v>9999.0</v>
      </c>
      <c r="B558" s="34">
        <f>SUM(B541:B557)</f>
        <v>398.8469873</v>
      </c>
      <c r="C558" s="101" t="s">
        <v>467</v>
      </c>
      <c r="D558" s="50"/>
      <c r="E558" s="51"/>
      <c r="F558" s="102"/>
      <c r="G558" s="103">
        <v>0.0</v>
      </c>
      <c r="H558" s="106">
        <f>SUMPRODUCT(H541:H557,$G$541:$G$557)*H24</f>
        <v>395.7647956</v>
      </c>
      <c r="I558" s="105">
        <f>SUM(I541:I557)</f>
        <v>395.7647956</v>
      </c>
      <c r="J558" s="76"/>
      <c r="K558" s="77"/>
      <c r="L558" s="63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ht="15.75" hidden="1" customHeight="1">
      <c r="A559" s="30" t="s">
        <v>468</v>
      </c>
      <c r="B559" s="34">
        <f t="array" ref="B559">SUM(H559:I559*$H$24:$I$24)</f>
        <v>0</v>
      </c>
      <c r="C559" s="184" t="s">
        <v>469</v>
      </c>
      <c r="D559" s="24"/>
      <c r="E559" s="25"/>
      <c r="F559" s="86"/>
      <c r="G559" s="58"/>
      <c r="H559" s="186"/>
      <c r="I559" s="60">
        <f t="shared" ref="I559:I594" si="17">G559*H559</f>
        <v>0</v>
      </c>
      <c r="J559" s="70"/>
      <c r="K559" s="65"/>
      <c r="L559" s="63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ht="15.75" hidden="1" customHeight="1">
      <c r="A560" s="30" t="s">
        <v>468</v>
      </c>
      <c r="B560" s="34">
        <f t="array" ref="B560">SUM(H560:I560*$H$24:$I$24)</f>
        <v>0</v>
      </c>
      <c r="C560" s="188"/>
      <c r="D560" s="36"/>
      <c r="E560" s="37"/>
      <c r="F560" s="91"/>
      <c r="G560" s="66"/>
      <c r="H560" s="187"/>
      <c r="I560" s="67">
        <f t="shared" si="17"/>
        <v>0</v>
      </c>
      <c r="J560" s="70"/>
      <c r="K560" s="65"/>
      <c r="L560" s="63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ht="15.75" hidden="1" customHeight="1">
      <c r="A561" s="30" t="s">
        <v>468</v>
      </c>
      <c r="B561" s="34">
        <f t="array" ref="B561">SUM(H561:I561*$H$24:$I$24)</f>
        <v>0</v>
      </c>
      <c r="C561" s="188"/>
      <c r="D561" s="36"/>
      <c r="E561" s="37"/>
      <c r="F561" s="91"/>
      <c r="G561" s="66"/>
      <c r="H561" s="187"/>
      <c r="I561" s="67">
        <f t="shared" si="17"/>
        <v>0</v>
      </c>
      <c r="J561" s="70"/>
      <c r="K561" s="65"/>
      <c r="L561" s="63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ht="15.75" customHeight="1">
      <c r="A562" s="30" t="s">
        <v>449</v>
      </c>
      <c r="B562" s="34">
        <f t="array" ref="B562">SUM(H562:I562*$H$24:$I$24)</f>
        <v>4140.06538</v>
      </c>
      <c r="C562" s="87" t="s">
        <v>470</v>
      </c>
      <c r="D562" s="36"/>
      <c r="E562" s="37"/>
      <c r="F562" s="88" t="s">
        <v>155</v>
      </c>
      <c r="G562" s="66">
        <f t="shared" ref="G562:G588" si="18">PMT($G$538,J562,-L562)/K562</f>
        <v>5036.079546</v>
      </c>
      <c r="H562" s="187">
        <f>H17*1</f>
        <v>0.8219178082</v>
      </c>
      <c r="I562" s="67">
        <f t="shared" si="17"/>
        <v>4139.243463</v>
      </c>
      <c r="J562" s="70">
        <v>12.0</v>
      </c>
      <c r="K562" s="65">
        <v>1.0</v>
      </c>
      <c r="L562" s="63">
        <v>40000.0</v>
      </c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ht="15.75" hidden="1" customHeight="1">
      <c r="A563" s="30" t="s">
        <v>468</v>
      </c>
      <c r="B563" s="34">
        <f t="array" ref="B563">SUM(H563:I563*$H$24:$I$24)</f>
        <v>0</v>
      </c>
      <c r="C563" s="87" t="s">
        <v>471</v>
      </c>
      <c r="D563" s="36"/>
      <c r="E563" s="37"/>
      <c r="F563" s="91"/>
      <c r="G563" s="66">
        <f t="shared" si="18"/>
        <v>1259.019887</v>
      </c>
      <c r="H563" s="187"/>
      <c r="I563" s="67">
        <f t="shared" si="17"/>
        <v>0</v>
      </c>
      <c r="J563" s="70">
        <v>12.0</v>
      </c>
      <c r="K563" s="65">
        <v>1.0</v>
      </c>
      <c r="L563" s="63">
        <v>10000.0</v>
      </c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ht="15.75" hidden="1" customHeight="1">
      <c r="A564" s="30" t="s">
        <v>468</v>
      </c>
      <c r="B564" s="34">
        <f t="array" ref="B564">SUM(H564:I564*$H$24:$I$24)</f>
        <v>0</v>
      </c>
      <c r="C564" s="87" t="s">
        <v>472</v>
      </c>
      <c r="D564" s="36"/>
      <c r="E564" s="37"/>
      <c r="F564" s="91"/>
      <c r="G564" s="66">
        <f t="shared" si="18"/>
        <v>2518.039773</v>
      </c>
      <c r="H564" s="187"/>
      <c r="I564" s="67">
        <f t="shared" si="17"/>
        <v>0</v>
      </c>
      <c r="J564" s="70">
        <v>12.0</v>
      </c>
      <c r="K564" s="65">
        <v>1.0</v>
      </c>
      <c r="L564" s="63">
        <v>20000.0</v>
      </c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ht="15.75" hidden="1" customHeight="1">
      <c r="A565" s="30" t="s">
        <v>468</v>
      </c>
      <c r="B565" s="34">
        <f t="array" ref="B565">SUM(H565:I565*$H$24:$I$24)</f>
        <v>0</v>
      </c>
      <c r="C565" s="87" t="s">
        <v>473</v>
      </c>
      <c r="D565" s="36"/>
      <c r="E565" s="37"/>
      <c r="F565" s="91"/>
      <c r="G565" s="66">
        <f t="shared" si="18"/>
        <v>2518.039773</v>
      </c>
      <c r="H565" s="187"/>
      <c r="I565" s="67">
        <f t="shared" si="17"/>
        <v>0</v>
      </c>
      <c r="J565" s="70">
        <v>12.0</v>
      </c>
      <c r="K565" s="65">
        <v>1.0</v>
      </c>
      <c r="L565" s="63">
        <v>20000.0</v>
      </c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ht="15.75" hidden="1" customHeight="1">
      <c r="A566" s="30" t="s">
        <v>468</v>
      </c>
      <c r="B566" s="34">
        <f t="array" ref="B566">SUM(H566:I566*$H$24:$I$24)</f>
        <v>0</v>
      </c>
      <c r="C566" s="87" t="s">
        <v>474</v>
      </c>
      <c r="D566" s="36"/>
      <c r="E566" s="37"/>
      <c r="F566" s="91"/>
      <c r="G566" s="66">
        <f t="shared" si="18"/>
        <v>3147.549716</v>
      </c>
      <c r="H566" s="187"/>
      <c r="I566" s="67">
        <f t="shared" si="17"/>
        <v>0</v>
      </c>
      <c r="J566" s="70">
        <v>12.0</v>
      </c>
      <c r="K566" s="65">
        <v>1.0</v>
      </c>
      <c r="L566" s="63">
        <v>25000.0</v>
      </c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ht="15.75" hidden="1" customHeight="1">
      <c r="A567" s="30" t="s">
        <v>468</v>
      </c>
      <c r="B567" s="34">
        <f t="array" ref="B567">SUM(H567:I567*$H$24:$I$24)</f>
        <v>0</v>
      </c>
      <c r="C567" s="87" t="s">
        <v>475</v>
      </c>
      <c r="D567" s="36"/>
      <c r="E567" s="37"/>
      <c r="F567" s="91"/>
      <c r="G567" s="66">
        <f t="shared" si="18"/>
        <v>302.1647728</v>
      </c>
      <c r="H567" s="187"/>
      <c r="I567" s="67">
        <f t="shared" si="17"/>
        <v>0</v>
      </c>
      <c r="J567" s="70">
        <v>12.0</v>
      </c>
      <c r="K567" s="65">
        <v>1.0</v>
      </c>
      <c r="L567" s="63">
        <v>2400.0</v>
      </c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ht="15.75" hidden="1" customHeight="1">
      <c r="A568" s="30" t="s">
        <v>468</v>
      </c>
      <c r="B568" s="34">
        <f t="array" ref="B568">SUM(H568:I568*$H$24:$I$24)</f>
        <v>0</v>
      </c>
      <c r="C568" s="87" t="s">
        <v>476</v>
      </c>
      <c r="D568" s="36"/>
      <c r="E568" s="37"/>
      <c r="F568" s="91"/>
      <c r="G568" s="66">
        <f t="shared" si="18"/>
        <v>377.705966</v>
      </c>
      <c r="H568" s="187"/>
      <c r="I568" s="67">
        <f t="shared" si="17"/>
        <v>0</v>
      </c>
      <c r="J568" s="70">
        <v>12.0</v>
      </c>
      <c r="K568" s="65">
        <v>1.0</v>
      </c>
      <c r="L568" s="63">
        <v>3000.0</v>
      </c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ht="15.75" hidden="1" customHeight="1">
      <c r="A569" s="30" t="s">
        <v>468</v>
      </c>
      <c r="B569" s="34">
        <f t="array" ref="B569">SUM(H569:I569*$H$24:$I$24)</f>
        <v>0</v>
      </c>
      <c r="C569" s="87" t="s">
        <v>477</v>
      </c>
      <c r="D569" s="36"/>
      <c r="E569" s="37"/>
      <c r="F569" s="91"/>
      <c r="G569" s="66">
        <f t="shared" si="18"/>
        <v>1259.019887</v>
      </c>
      <c r="H569" s="187"/>
      <c r="I569" s="67">
        <f t="shared" si="17"/>
        <v>0</v>
      </c>
      <c r="J569" s="70">
        <v>12.0</v>
      </c>
      <c r="K569" s="65">
        <v>1.0</v>
      </c>
      <c r="L569" s="63">
        <v>10000.0</v>
      </c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ht="15.75" hidden="1" customHeight="1">
      <c r="A570" s="30" t="s">
        <v>468</v>
      </c>
      <c r="B570" s="34">
        <f t="array" ref="B570">SUM(H570:I570*$H$24:$I$24)</f>
        <v>0</v>
      </c>
      <c r="C570" s="87" t="s">
        <v>478</v>
      </c>
      <c r="D570" s="36"/>
      <c r="E570" s="37"/>
      <c r="F570" s="91"/>
      <c r="G570" s="66">
        <f t="shared" si="18"/>
        <v>3525.255682</v>
      </c>
      <c r="H570" s="187"/>
      <c r="I570" s="67">
        <f t="shared" si="17"/>
        <v>0</v>
      </c>
      <c r="J570" s="70">
        <v>12.0</v>
      </c>
      <c r="K570" s="65">
        <v>1.0</v>
      </c>
      <c r="L570" s="63">
        <v>28000.0</v>
      </c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ht="15.75" customHeight="1">
      <c r="A571" s="30" t="s">
        <v>468</v>
      </c>
      <c r="B571" s="34">
        <f t="array" ref="B571">SUM(H571:I571*$H$24:$I$24)</f>
        <v>702.9575477</v>
      </c>
      <c r="C571" s="189" t="s">
        <v>479</v>
      </c>
      <c r="D571" s="36"/>
      <c r="E571" s="37"/>
      <c r="F571" s="88" t="s">
        <v>460</v>
      </c>
      <c r="G571" s="66">
        <f t="shared" si="18"/>
        <v>854.2650164</v>
      </c>
      <c r="H571" s="187">
        <f>H17*1</f>
        <v>0.8219178082</v>
      </c>
      <c r="I571" s="67">
        <f t="shared" si="17"/>
        <v>702.1356299</v>
      </c>
      <c r="J571" s="70">
        <v>10.0</v>
      </c>
      <c r="K571" s="65">
        <v>1.0</v>
      </c>
      <c r="L571" s="63">
        <f>1500*4</f>
        <v>6000</v>
      </c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ht="15.75" hidden="1" customHeight="1">
      <c r="A572" s="30" t="s">
        <v>468</v>
      </c>
      <c r="B572" s="34">
        <f t="array" ref="B572">SUM(H572:I572*$H$24:$I$24)</f>
        <v>0</v>
      </c>
      <c r="C572" s="87" t="s">
        <v>480</v>
      </c>
      <c r="D572" s="36"/>
      <c r="E572" s="37"/>
      <c r="F572" s="91"/>
      <c r="G572" s="66">
        <f t="shared" si="18"/>
        <v>2278.040044</v>
      </c>
      <c r="H572" s="187"/>
      <c r="I572" s="67">
        <f t="shared" si="17"/>
        <v>0</v>
      </c>
      <c r="J572" s="70">
        <v>10.0</v>
      </c>
      <c r="K572" s="65">
        <v>1.0</v>
      </c>
      <c r="L572" s="63">
        <f>4000*4</f>
        <v>16000</v>
      </c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ht="15.75" customHeight="1">
      <c r="A573" s="30" t="s">
        <v>468</v>
      </c>
      <c r="B573" s="34">
        <f t="array" ref="B573">SUM(H573:I573*$H$24:$I$24)</f>
        <v>345.6917256</v>
      </c>
      <c r="C573" s="87" t="s">
        <v>481</v>
      </c>
      <c r="D573" s="36"/>
      <c r="E573" s="37"/>
      <c r="F573" s="91"/>
      <c r="G573" s="66">
        <f t="shared" si="18"/>
        <v>419.5915995</v>
      </c>
      <c r="H573" s="187">
        <f>H17*1</f>
        <v>0.8219178082</v>
      </c>
      <c r="I573" s="67">
        <f t="shared" si="17"/>
        <v>344.8698078</v>
      </c>
      <c r="J573" s="70">
        <v>6.0</v>
      </c>
      <c r="K573" s="65">
        <v>1.0</v>
      </c>
      <c r="L573" s="63">
        <v>2000.0</v>
      </c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ht="15.75" hidden="1" customHeight="1">
      <c r="A574" s="30" t="s">
        <v>468</v>
      </c>
      <c r="B574" s="34">
        <f t="array" ref="B574">SUM(H574:I574*$H$24:$I$24)</f>
        <v>0</v>
      </c>
      <c r="C574" s="87" t="s">
        <v>482</v>
      </c>
      <c r="D574" s="36"/>
      <c r="E574" s="37"/>
      <c r="F574" s="88" t="s">
        <v>155</v>
      </c>
      <c r="G574" s="66">
        <f t="shared" si="18"/>
        <v>251.7549597</v>
      </c>
      <c r="H574" s="187"/>
      <c r="I574" s="67">
        <f t="shared" si="17"/>
        <v>0</v>
      </c>
      <c r="J574" s="70">
        <v>6.0</v>
      </c>
      <c r="K574" s="65">
        <v>1.0</v>
      </c>
      <c r="L574" s="63">
        <v>1200.0</v>
      </c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ht="15.75" customHeight="1">
      <c r="A575" s="30" t="s">
        <v>468</v>
      </c>
      <c r="B575" s="34">
        <f t="array" ref="B575">SUM(H575:I575*$H$24:$I$24)</f>
        <v>345.6917256</v>
      </c>
      <c r="C575" s="87" t="s">
        <v>483</v>
      </c>
      <c r="D575" s="36"/>
      <c r="E575" s="37"/>
      <c r="F575" s="88" t="s">
        <v>155</v>
      </c>
      <c r="G575" s="66">
        <f t="shared" si="18"/>
        <v>419.5915995</v>
      </c>
      <c r="H575" s="187">
        <f>H17*1</f>
        <v>0.8219178082</v>
      </c>
      <c r="I575" s="67">
        <f t="shared" si="17"/>
        <v>344.8698078</v>
      </c>
      <c r="J575" s="70">
        <v>6.0</v>
      </c>
      <c r="K575" s="65">
        <v>1.0</v>
      </c>
      <c r="L575" s="63">
        <v>2000.0</v>
      </c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ht="15.75" hidden="1" customHeight="1">
      <c r="A576" s="30" t="s">
        <v>468</v>
      </c>
      <c r="B576" s="34">
        <f t="array" ref="B576">SUM(H576:I576*$H$24:$I$24)</f>
        <v>0</v>
      </c>
      <c r="C576" s="87" t="s">
        <v>484</v>
      </c>
      <c r="D576" s="36"/>
      <c r="E576" s="37"/>
      <c r="F576" s="88" t="s">
        <v>155</v>
      </c>
      <c r="G576" s="66">
        <f t="shared" si="18"/>
        <v>587.4282393</v>
      </c>
      <c r="H576" s="187"/>
      <c r="I576" s="67">
        <f t="shared" si="17"/>
        <v>0</v>
      </c>
      <c r="J576" s="70">
        <v>6.0</v>
      </c>
      <c r="K576" s="65">
        <v>1.0</v>
      </c>
      <c r="L576" s="63">
        <v>2800.0</v>
      </c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ht="15.75" hidden="1" customHeight="1">
      <c r="A577" s="30" t="s">
        <v>468</v>
      </c>
      <c r="B577" s="34">
        <f t="array" ref="B577">SUM(H577:I577*$H$24:$I$24)</f>
        <v>0</v>
      </c>
      <c r="C577" s="87" t="s">
        <v>485</v>
      </c>
      <c r="D577" s="36"/>
      <c r="E577" s="37"/>
      <c r="F577" s="88" t="s">
        <v>155</v>
      </c>
      <c r="G577" s="66">
        <f t="shared" si="18"/>
        <v>906.4943183</v>
      </c>
      <c r="H577" s="187"/>
      <c r="I577" s="67">
        <f t="shared" si="17"/>
        <v>0</v>
      </c>
      <c r="J577" s="70">
        <v>12.0</v>
      </c>
      <c r="K577" s="65">
        <v>1.0</v>
      </c>
      <c r="L577" s="63">
        <v>7200.0</v>
      </c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ht="15.75" hidden="1" customHeight="1">
      <c r="A578" s="30" t="s">
        <v>468</v>
      </c>
      <c r="B578" s="34">
        <f t="array" ref="B578">SUM(H578:I578*$H$24:$I$24)</f>
        <v>0</v>
      </c>
      <c r="C578" s="87" t="s">
        <v>486</v>
      </c>
      <c r="D578" s="36"/>
      <c r="E578" s="37"/>
      <c r="F578" s="88" t="s">
        <v>155</v>
      </c>
      <c r="G578" s="66">
        <f t="shared" si="18"/>
        <v>3273.451705</v>
      </c>
      <c r="H578" s="187"/>
      <c r="I578" s="67">
        <f t="shared" si="17"/>
        <v>0</v>
      </c>
      <c r="J578" s="70">
        <v>12.0</v>
      </c>
      <c r="K578" s="65">
        <v>1.0</v>
      </c>
      <c r="L578" s="63">
        <v>26000.0</v>
      </c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ht="15.75" hidden="1" customHeight="1">
      <c r="A579" s="30" t="s">
        <v>468</v>
      </c>
      <c r="B579" s="34">
        <f t="array" ref="B579">SUM(H579:I579*$H$24:$I$24)</f>
        <v>0</v>
      </c>
      <c r="C579" s="87" t="s">
        <v>487</v>
      </c>
      <c r="D579" s="36"/>
      <c r="E579" s="37"/>
      <c r="F579" s="88" t="s">
        <v>488</v>
      </c>
      <c r="G579" s="66">
        <f t="shared" si="18"/>
        <v>1.259019887</v>
      </c>
      <c r="H579" s="187"/>
      <c r="I579" s="67">
        <f t="shared" si="17"/>
        <v>0</v>
      </c>
      <c r="J579" s="70">
        <v>12.0</v>
      </c>
      <c r="K579" s="65">
        <v>1.0</v>
      </c>
      <c r="L579" s="63">
        <v>10.0</v>
      </c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ht="15.75" hidden="1" customHeight="1">
      <c r="A580" s="30" t="s">
        <v>468</v>
      </c>
      <c r="B580" s="34">
        <f t="array" ref="B580">SUM(H580:I580*$H$24:$I$24)</f>
        <v>0</v>
      </c>
      <c r="C580" s="87" t="s">
        <v>489</v>
      </c>
      <c r="D580" s="36"/>
      <c r="E580" s="37"/>
      <c r="F580" s="88" t="s">
        <v>155</v>
      </c>
      <c r="G580" s="66">
        <f t="shared" si="18"/>
        <v>292.6688333</v>
      </c>
      <c r="H580" s="187"/>
      <c r="I580" s="67">
        <f t="shared" si="17"/>
        <v>0</v>
      </c>
      <c r="J580" s="70">
        <v>5.0</v>
      </c>
      <c r="K580" s="65">
        <v>1.0</v>
      </c>
      <c r="L580" s="63">
        <v>1200.0</v>
      </c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ht="15.75" hidden="1" customHeight="1">
      <c r="A581" s="30" t="s">
        <v>449</v>
      </c>
      <c r="B581" s="34">
        <f t="array" ref="B581">SUM(H581:I581*$H$24:$I$24)</f>
        <v>0</v>
      </c>
      <c r="C581" s="87" t="s">
        <v>490</v>
      </c>
      <c r="D581" s="36"/>
      <c r="E581" s="37"/>
      <c r="F581" s="91"/>
      <c r="G581" s="66">
        <f t="shared" si="18"/>
        <v>401.92263</v>
      </c>
      <c r="H581" s="187"/>
      <c r="I581" s="67">
        <f t="shared" si="17"/>
        <v>0</v>
      </c>
      <c r="J581" s="70">
        <v>8.0</v>
      </c>
      <c r="K581" s="65">
        <v>1.0</v>
      </c>
      <c r="L581" s="63">
        <v>2400.0</v>
      </c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ht="15.75" hidden="1" customHeight="1">
      <c r="A582" s="30" t="s">
        <v>468</v>
      </c>
      <c r="B582" s="34">
        <f t="array" ref="B582">SUM(H582:I582*$H$24:$I$24)</f>
        <v>0</v>
      </c>
      <c r="C582" s="87" t="s">
        <v>491</v>
      </c>
      <c r="D582" s="36"/>
      <c r="E582" s="37"/>
      <c r="F582" s="91"/>
      <c r="G582" s="66">
        <f t="shared" si="18"/>
        <v>5036.079546</v>
      </c>
      <c r="H582" s="187"/>
      <c r="I582" s="67">
        <f t="shared" si="17"/>
        <v>0</v>
      </c>
      <c r="J582" s="70">
        <v>12.0</v>
      </c>
      <c r="K582" s="65">
        <v>1.0</v>
      </c>
      <c r="L582" s="63">
        <v>40000.0</v>
      </c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ht="15.75" hidden="1" customHeight="1">
      <c r="A583" s="30" t="s">
        <v>468</v>
      </c>
      <c r="B583" s="34">
        <f t="array" ref="B583">SUM(H583:I583*$H$24:$I$24)</f>
        <v>0</v>
      </c>
      <c r="C583" s="87" t="s">
        <v>492</v>
      </c>
      <c r="D583" s="36"/>
      <c r="E583" s="37"/>
      <c r="F583" s="91"/>
      <c r="G583" s="66">
        <f t="shared" si="18"/>
        <v>2097.957998</v>
      </c>
      <c r="H583" s="187"/>
      <c r="I583" s="67">
        <f t="shared" si="17"/>
        <v>0</v>
      </c>
      <c r="J583" s="70">
        <v>6.0</v>
      </c>
      <c r="K583" s="65">
        <v>1.0</v>
      </c>
      <c r="L583" s="63">
        <v>10000.0</v>
      </c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ht="15.75" customHeight="1">
      <c r="A584" s="30" t="s">
        <v>468</v>
      </c>
      <c r="B584" s="34">
        <f t="array" ref="B584">SUM(H584:I584*$H$24:$I$24)</f>
        <v>79.52820027</v>
      </c>
      <c r="C584" s="87" t="s">
        <v>493</v>
      </c>
      <c r="D584" s="36"/>
      <c r="E584" s="37"/>
      <c r="F584" s="91"/>
      <c r="G584" s="66">
        <f t="shared" si="18"/>
        <v>3.837965517</v>
      </c>
      <c r="H584" s="187">
        <f>H17*20</f>
        <v>16.43835616</v>
      </c>
      <c r="I584" s="67">
        <f t="shared" si="17"/>
        <v>63.08984411</v>
      </c>
      <c r="J584" s="70">
        <v>4.0</v>
      </c>
      <c r="K584" s="65">
        <v>1.0</v>
      </c>
      <c r="L584" s="63">
        <v>13.0</v>
      </c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ht="15.75" hidden="1" customHeight="1">
      <c r="A585" s="30" t="s">
        <v>468</v>
      </c>
      <c r="B585" s="34">
        <f t="array" ref="B585">SUM(H585:I585*$H$24:$I$24)</f>
        <v>0</v>
      </c>
      <c r="C585" s="87" t="s">
        <v>494</v>
      </c>
      <c r="D585" s="36"/>
      <c r="E585" s="37"/>
      <c r="F585" s="88" t="s">
        <v>454</v>
      </c>
      <c r="G585" s="66">
        <f t="shared" si="18"/>
        <v>0.5035099194</v>
      </c>
      <c r="H585" s="187"/>
      <c r="I585" s="67">
        <f t="shared" si="17"/>
        <v>0</v>
      </c>
      <c r="J585" s="70">
        <v>6.0</v>
      </c>
      <c r="K585" s="65">
        <v>1.0</v>
      </c>
      <c r="L585" s="63">
        <v>2.4</v>
      </c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ht="15.75" customHeight="1">
      <c r="A586" s="30" t="s">
        <v>468</v>
      </c>
      <c r="B586" s="34">
        <f t="array" ref="B586">SUM(H586:I586*$H$24:$I$24)</f>
        <v>549.4838003</v>
      </c>
      <c r="C586" s="87" t="s">
        <v>495</v>
      </c>
      <c r="D586" s="36"/>
      <c r="E586" s="37"/>
      <c r="F586" s="88" t="s">
        <v>454</v>
      </c>
      <c r="G586" s="66">
        <f t="shared" si="18"/>
        <v>0.6713465592</v>
      </c>
      <c r="H586" s="187">
        <f>H17*400</f>
        <v>328.7671233</v>
      </c>
      <c r="I586" s="67">
        <f t="shared" si="17"/>
        <v>220.716677</v>
      </c>
      <c r="J586" s="70">
        <v>6.0</v>
      </c>
      <c r="K586" s="65">
        <v>1.0</v>
      </c>
      <c r="L586" s="63">
        <v>3.2</v>
      </c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ht="15.75" hidden="1" customHeight="1">
      <c r="A587" s="30" t="s">
        <v>468</v>
      </c>
      <c r="B587" s="34">
        <f t="array" ref="B587">SUM(H587:I587*$H$24:$I$24)</f>
        <v>0</v>
      </c>
      <c r="C587" s="87" t="s">
        <v>496</v>
      </c>
      <c r="D587" s="36"/>
      <c r="E587" s="37"/>
      <c r="F587" s="88" t="s">
        <v>454</v>
      </c>
      <c r="G587" s="66">
        <f t="shared" si="18"/>
        <v>0.5035099194</v>
      </c>
      <c r="H587" s="187"/>
      <c r="I587" s="67">
        <f t="shared" si="17"/>
        <v>0</v>
      </c>
      <c r="J587" s="70">
        <v>6.0</v>
      </c>
      <c r="K587" s="65">
        <v>1.0</v>
      </c>
      <c r="L587" s="63">
        <v>2.4</v>
      </c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ht="15.75" hidden="1" customHeight="1">
      <c r="A588" s="30" t="s">
        <v>468</v>
      </c>
      <c r="B588" s="34">
        <f t="array" ref="B588">SUM(H588:I588*$H$24:$I$24)</f>
        <v>0</v>
      </c>
      <c r="C588" s="87" t="s">
        <v>497</v>
      </c>
      <c r="D588" s="36"/>
      <c r="E588" s="37"/>
      <c r="F588" s="88" t="s">
        <v>454</v>
      </c>
      <c r="G588" s="66">
        <f t="shared" si="18"/>
        <v>0.5035099194</v>
      </c>
      <c r="H588" s="187"/>
      <c r="I588" s="67">
        <f t="shared" si="17"/>
        <v>0</v>
      </c>
      <c r="J588" s="70">
        <v>6.0</v>
      </c>
      <c r="K588" s="65">
        <v>1.0</v>
      </c>
      <c r="L588" s="63">
        <v>2.4</v>
      </c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ht="15.75" hidden="1" customHeight="1">
      <c r="A589" s="33" t="s">
        <v>350</v>
      </c>
      <c r="B589" s="34">
        <f t="array" ref="B589">SUM(H589:I589*$H$24:$I$24)</f>
        <v>0</v>
      </c>
      <c r="C589" s="95"/>
      <c r="D589" s="36"/>
      <c r="E589" s="37"/>
      <c r="F589" s="91"/>
      <c r="G589" s="66"/>
      <c r="H589" s="187"/>
      <c r="I589" s="67">
        <f t="shared" si="17"/>
        <v>0</v>
      </c>
      <c r="J589" s="70">
        <v>4.0</v>
      </c>
      <c r="K589" s="65">
        <v>1.0</v>
      </c>
      <c r="L589" s="63">
        <v>13.0</v>
      </c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ht="15.75" hidden="1" customHeight="1">
      <c r="A590" s="30" t="s">
        <v>468</v>
      </c>
      <c r="B590" s="34">
        <f t="array" ref="B590">SUM(H590:I590*$H$24:$I$24)</f>
        <v>0</v>
      </c>
      <c r="C590" s="87" t="s">
        <v>498</v>
      </c>
      <c r="D590" s="36"/>
      <c r="E590" s="37"/>
      <c r="F590" s="88" t="s">
        <v>460</v>
      </c>
      <c r="G590" s="66">
        <f t="shared" ref="G590:G593" si="19">PMT($G$538,J590,-L590)/K590</f>
        <v>0.4195915995</v>
      </c>
      <c r="H590" s="187"/>
      <c r="I590" s="67">
        <f t="shared" si="17"/>
        <v>0</v>
      </c>
      <c r="J590" s="70">
        <v>6.0</v>
      </c>
      <c r="K590" s="65">
        <v>1.0</v>
      </c>
      <c r="L590" s="63">
        <v>2.0</v>
      </c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ht="15.75" hidden="1" customHeight="1">
      <c r="A591" s="30" t="s">
        <v>468</v>
      </c>
      <c r="B591" s="34">
        <f t="array" ref="B591">SUM(H591:I591*$H$24:$I$24)</f>
        <v>0</v>
      </c>
      <c r="C591" s="87" t="s">
        <v>499</v>
      </c>
      <c r="D591" s="36"/>
      <c r="E591" s="37"/>
      <c r="F591" s="88" t="s">
        <v>460</v>
      </c>
      <c r="G591" s="66">
        <f t="shared" si="19"/>
        <v>0.2307753797</v>
      </c>
      <c r="H591" s="187"/>
      <c r="I591" s="67">
        <f t="shared" si="17"/>
        <v>0</v>
      </c>
      <c r="J591" s="70">
        <v>6.0</v>
      </c>
      <c r="K591" s="65">
        <v>1.0</v>
      </c>
      <c r="L591" s="63">
        <v>1.1</v>
      </c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ht="15.75" hidden="1" customHeight="1">
      <c r="A592" s="30" t="s">
        <v>468</v>
      </c>
      <c r="B592" s="34">
        <f t="array" ref="B592">SUM(H592:I592*$H$24:$I$24)</f>
        <v>0</v>
      </c>
      <c r="C592" s="87" t="s">
        <v>500</v>
      </c>
      <c r="D592" s="36"/>
      <c r="E592" s="37"/>
      <c r="F592" s="88" t="s">
        <v>155</v>
      </c>
      <c r="G592" s="66">
        <f t="shared" si="19"/>
        <v>3777.05966</v>
      </c>
      <c r="H592" s="187"/>
      <c r="I592" s="67">
        <f t="shared" si="17"/>
        <v>0</v>
      </c>
      <c r="J592" s="70">
        <v>12.0</v>
      </c>
      <c r="K592" s="65">
        <v>1.0</v>
      </c>
      <c r="L592" s="63">
        <v>30000.0</v>
      </c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ht="15.75" hidden="1" customHeight="1">
      <c r="A593" s="30" t="s">
        <v>468</v>
      </c>
      <c r="B593" s="34">
        <f t="array" ref="B593">SUM(H593:I593*$H$24:$I$24)</f>
        <v>0</v>
      </c>
      <c r="C593" s="95"/>
      <c r="D593" s="36"/>
      <c r="E593" s="37"/>
      <c r="F593" s="91"/>
      <c r="G593" s="66">
        <f t="shared" si="19"/>
        <v>0</v>
      </c>
      <c r="H593" s="187"/>
      <c r="I593" s="67">
        <f t="shared" si="17"/>
        <v>0</v>
      </c>
      <c r="J593" s="70">
        <v>6.0</v>
      </c>
      <c r="K593" s="65">
        <v>1.0</v>
      </c>
      <c r="L593" s="63">
        <v>0.0</v>
      </c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ht="15.75" hidden="1" customHeight="1">
      <c r="A594" s="30" t="s">
        <v>468</v>
      </c>
      <c r="B594" s="34">
        <f t="array" ref="B594">SUM(H594:I594*$H$24:$I$24)</f>
        <v>0</v>
      </c>
      <c r="C594" s="114"/>
      <c r="D594" s="36"/>
      <c r="E594" s="37"/>
      <c r="F594" s="65"/>
      <c r="G594" s="115"/>
      <c r="H594" s="187"/>
      <c r="I594" s="67">
        <f t="shared" si="17"/>
        <v>0</v>
      </c>
      <c r="J594" s="70"/>
      <c r="K594" s="65"/>
      <c r="L594" s="63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ht="15.75" customHeight="1">
      <c r="A595" s="41">
        <v>9999.0</v>
      </c>
      <c r="B595" s="34">
        <f>SUM(B559:B594)</f>
        <v>6163.41838</v>
      </c>
      <c r="C595" s="101" t="s">
        <v>501</v>
      </c>
      <c r="D595" s="50"/>
      <c r="E595" s="51"/>
      <c r="F595" s="102"/>
      <c r="G595" s="103">
        <v>0.0</v>
      </c>
      <c r="H595" s="106">
        <f>SUMPRODUCT(H559:H594,$G$559:$G$594)*H24</f>
        <v>5814.925229</v>
      </c>
      <c r="I595" s="105">
        <f>SUM(I559:I594)</f>
        <v>5814.925229</v>
      </c>
      <c r="J595" s="190"/>
      <c r="K595" s="191"/>
      <c r="L595" s="19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ht="23.25" customHeight="1">
      <c r="A596" s="41">
        <v>9999.0</v>
      </c>
      <c r="B596" s="34">
        <v>9999.0</v>
      </c>
      <c r="C596" s="193" t="s">
        <v>57</v>
      </c>
      <c r="D596" s="194"/>
      <c r="E596" s="194"/>
      <c r="F596" s="194"/>
      <c r="G596" s="194"/>
      <c r="H596" s="195">
        <f t="shared" ref="H596:I596" si="20">H39</f>
        <v>0</v>
      </c>
      <c r="I596" s="196">
        <f t="shared" si="20"/>
        <v>80000</v>
      </c>
      <c r="J596" s="197"/>
      <c r="K596" s="198"/>
      <c r="L596" s="199"/>
      <c r="M596" s="20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ht="15.75" customHeight="1">
      <c r="A597" s="41">
        <v>9999.0</v>
      </c>
      <c r="B597" s="34">
        <v>9999.0</v>
      </c>
      <c r="C597" s="201" t="s">
        <v>502</v>
      </c>
      <c r="D597" s="202"/>
      <c r="E597" s="202"/>
      <c r="F597" s="202"/>
      <c r="G597" s="202"/>
      <c r="H597" s="203">
        <f t="shared" ref="H597:I597" si="21">H135</f>
        <v>1200</v>
      </c>
      <c r="I597" s="204">
        <f t="shared" si="21"/>
        <v>25460</v>
      </c>
      <c r="J597" s="205"/>
      <c r="K597" s="206"/>
      <c r="L597" s="207"/>
      <c r="M597" s="20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ht="15.75" customHeight="1">
      <c r="A598" s="41">
        <v>9999.0</v>
      </c>
      <c r="B598" s="34">
        <v>9999.0</v>
      </c>
      <c r="C598" s="201" t="s">
        <v>151</v>
      </c>
      <c r="D598" s="202"/>
      <c r="E598" s="202"/>
      <c r="F598" s="202"/>
      <c r="G598" s="202"/>
      <c r="H598" s="203">
        <f t="shared" ref="H598:I598" si="22">H136</f>
        <v>-1200</v>
      </c>
      <c r="I598" s="204">
        <f t="shared" si="22"/>
        <v>54540</v>
      </c>
      <c r="J598" s="205"/>
      <c r="K598" s="206"/>
      <c r="L598" s="207"/>
      <c r="M598" s="208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ht="15.75" customHeight="1">
      <c r="A599" s="41">
        <v>9999.0</v>
      </c>
      <c r="B599" s="34">
        <v>9999.0</v>
      </c>
      <c r="C599" s="201" t="s">
        <v>503</v>
      </c>
      <c r="D599" s="202"/>
      <c r="E599" s="202"/>
      <c r="F599" s="202"/>
      <c r="G599" s="202"/>
      <c r="H599" s="203">
        <f>SUM(H532,H526,H462,H458,H454,H352,H292,H267,H226,H213)</f>
        <v>47790.6903</v>
      </c>
      <c r="I599" s="204">
        <f>SUM(I532,I526,I462,I458,I454,I352,I292,I226,I221,I213)</f>
        <v>49819.6903</v>
      </c>
      <c r="J599" s="205"/>
      <c r="K599" s="206"/>
      <c r="L599" s="207"/>
      <c r="M599" s="208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ht="22.5" customHeight="1">
      <c r="A600" s="41">
        <v>9999.0</v>
      </c>
      <c r="B600" s="34">
        <v>9999.0</v>
      </c>
      <c r="C600" s="211" t="s">
        <v>504</v>
      </c>
      <c r="D600" s="212"/>
      <c r="E600" s="212"/>
      <c r="F600" s="212"/>
      <c r="G600" s="212"/>
      <c r="H600" s="213">
        <f t="shared" ref="H600:I600" si="23">H602+H601</f>
        <v>-45488.1903</v>
      </c>
      <c r="I600" s="214">
        <f t="shared" si="23"/>
        <v>8222.8097</v>
      </c>
      <c r="J600" s="215"/>
      <c r="K600" s="216"/>
      <c r="L600" s="217"/>
      <c r="M600" s="20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ht="15.75" customHeight="1">
      <c r="A601" s="41">
        <v>9999.0</v>
      </c>
      <c r="B601" s="34">
        <v>9999.0</v>
      </c>
      <c r="C601" s="201" t="s">
        <v>505</v>
      </c>
      <c r="D601" s="202"/>
      <c r="E601" s="202"/>
      <c r="F601" s="202"/>
      <c r="G601" s="202"/>
      <c r="H601" s="203">
        <f>H524*$G$524</f>
        <v>3502.5</v>
      </c>
      <c r="I601" s="204">
        <f>I524</f>
        <v>3502.5</v>
      </c>
      <c r="J601" s="205"/>
      <c r="K601" s="206"/>
      <c r="L601" s="207"/>
      <c r="M601" s="208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ht="25.5" customHeight="1">
      <c r="A602" s="41">
        <v>9999.0</v>
      </c>
      <c r="B602" s="34">
        <v>9999.0</v>
      </c>
      <c r="C602" s="219" t="s">
        <v>506</v>
      </c>
      <c r="D602" s="220"/>
      <c r="E602" s="220"/>
      <c r="F602" s="220"/>
      <c r="G602" s="220"/>
      <c r="H602" s="213">
        <f t="shared" ref="H602:I602" si="24">H598-H599</f>
        <v>-48990.6903</v>
      </c>
      <c r="I602" s="214">
        <f t="shared" si="24"/>
        <v>4720.3097</v>
      </c>
      <c r="J602" s="215"/>
      <c r="K602" s="216"/>
      <c r="L602" s="217"/>
      <c r="M602" s="20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ht="15.75" customHeight="1">
      <c r="A603" s="41">
        <v>9999.0</v>
      </c>
      <c r="B603" s="34">
        <v>9999.0</v>
      </c>
      <c r="C603" s="223" t="s">
        <v>507</v>
      </c>
      <c r="D603" s="224"/>
      <c r="E603" s="224"/>
      <c r="F603" s="224"/>
      <c r="G603" s="224"/>
      <c r="H603" s="225">
        <f t="shared" ref="H603:I603" si="25">H595+H558</f>
        <v>6210.690025</v>
      </c>
      <c r="I603" s="226">
        <f t="shared" si="25"/>
        <v>6210.690025</v>
      </c>
      <c r="J603" s="70"/>
      <c r="K603" s="65"/>
      <c r="L603" s="63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ht="25.5" customHeight="1">
      <c r="A604" s="41">
        <v>9999.0</v>
      </c>
      <c r="B604" s="34">
        <v>9999.0</v>
      </c>
      <c r="C604" s="227" t="s">
        <v>508</v>
      </c>
      <c r="D604" s="228"/>
      <c r="E604" s="228"/>
      <c r="F604" s="228"/>
      <c r="G604" s="228"/>
      <c r="H604" s="229">
        <f t="shared" ref="H604:I604" si="26">H602-H603</f>
        <v>-55201.38032</v>
      </c>
      <c r="I604" s="230">
        <f t="shared" si="26"/>
        <v>-1490.380325</v>
      </c>
      <c r="J604" s="215"/>
      <c r="K604" s="216"/>
      <c r="L604" s="217"/>
      <c r="M604" s="20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ht="15.75" customHeight="1">
      <c r="A605" s="231">
        <v>9999.0</v>
      </c>
      <c r="B605" s="232">
        <v>1.0</v>
      </c>
      <c r="C605" s="233" t="s">
        <v>509</v>
      </c>
      <c r="D605" s="234"/>
      <c r="E605" s="234"/>
      <c r="F605" s="234"/>
      <c r="G605" s="234"/>
      <c r="H605" s="235">
        <f>H597/H38/1000</f>
        <v>0.15</v>
      </c>
      <c r="I605" s="236">
        <f t="shared" ref="I605:I609" si="27">H605</f>
        <v>0.15</v>
      </c>
      <c r="J605" s="237"/>
      <c r="K605" s="238"/>
      <c r="L605" s="239"/>
      <c r="M605" s="240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  <c r="AA605" s="241"/>
      <c r="AB605" s="241"/>
      <c r="AC605" s="241"/>
      <c r="AD605" s="241"/>
      <c r="AE605" s="241"/>
      <c r="AF605" s="241"/>
      <c r="AG605" s="241"/>
      <c r="AH605" s="241"/>
      <c r="AI605" s="241"/>
      <c r="AJ605" s="241"/>
      <c r="AK605" s="241"/>
      <c r="AL605" s="241"/>
      <c r="AM605" s="241"/>
    </row>
    <row r="606" ht="15.75" customHeight="1">
      <c r="A606" s="231">
        <v>9999.0</v>
      </c>
      <c r="B606" s="232">
        <v>1.0</v>
      </c>
      <c r="C606" s="242" t="s">
        <v>510</v>
      </c>
      <c r="D606" s="243"/>
      <c r="E606" s="243"/>
      <c r="F606" s="243"/>
      <c r="G606" s="243"/>
      <c r="H606" s="244">
        <f>H599/H38/1000</f>
        <v>5.973836288</v>
      </c>
      <c r="I606" s="245">
        <f t="shared" si="27"/>
        <v>5.973836288</v>
      </c>
      <c r="J606" s="246"/>
      <c r="K606" s="247"/>
      <c r="L606" s="248"/>
      <c r="M606" s="240"/>
      <c r="N606" s="241"/>
      <c r="O606" s="241"/>
      <c r="P606" s="241"/>
      <c r="Q606" s="241"/>
      <c r="R606" s="241"/>
      <c r="S606" s="241"/>
      <c r="T606" s="241"/>
      <c r="U606" s="241"/>
      <c r="V606" s="241"/>
      <c r="W606" s="241"/>
      <c r="X606" s="241"/>
      <c r="Y606" s="241"/>
      <c r="Z606" s="241"/>
      <c r="AA606" s="241"/>
      <c r="AB606" s="241"/>
      <c r="AC606" s="241"/>
      <c r="AD606" s="241"/>
      <c r="AE606" s="241"/>
      <c r="AF606" s="241"/>
      <c r="AG606" s="241"/>
      <c r="AH606" s="241"/>
      <c r="AI606" s="241"/>
      <c r="AJ606" s="241"/>
      <c r="AK606" s="241"/>
      <c r="AL606" s="241"/>
      <c r="AM606" s="241"/>
    </row>
    <row r="607" ht="15.75" customHeight="1">
      <c r="A607" s="231">
        <v>9999.0</v>
      </c>
      <c r="B607" s="232">
        <v>1.0</v>
      </c>
      <c r="C607" s="242" t="s">
        <v>511</v>
      </c>
      <c r="D607" s="243"/>
      <c r="E607" s="243"/>
      <c r="F607" s="243"/>
      <c r="G607" s="243"/>
      <c r="H607" s="244">
        <f>SUM(H463:H523)</f>
        <v>59.35</v>
      </c>
      <c r="I607" s="245">
        <f t="shared" si="27"/>
        <v>59.35</v>
      </c>
      <c r="J607" s="246"/>
      <c r="K607" s="247"/>
      <c r="L607" s="248"/>
      <c r="M607" s="240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  <c r="AA607" s="241"/>
      <c r="AB607" s="241"/>
      <c r="AC607" s="241"/>
      <c r="AD607" s="241"/>
      <c r="AE607" s="241"/>
      <c r="AF607" s="241"/>
      <c r="AG607" s="241"/>
      <c r="AH607" s="241"/>
      <c r="AI607" s="241"/>
      <c r="AJ607" s="241"/>
      <c r="AK607" s="241"/>
      <c r="AL607" s="241"/>
      <c r="AM607" s="241"/>
    </row>
    <row r="608" ht="15.75" customHeight="1">
      <c r="A608" s="231">
        <v>9999.0</v>
      </c>
      <c r="B608" s="232">
        <v>1.0</v>
      </c>
      <c r="C608" s="242" t="s">
        <v>512</v>
      </c>
      <c r="D608" s="243"/>
      <c r="E608" s="243"/>
      <c r="F608" s="243"/>
      <c r="G608" s="243"/>
      <c r="H608" s="244">
        <f>SUM(H68)</f>
        <v>16</v>
      </c>
      <c r="I608" s="245">
        <f t="shared" si="27"/>
        <v>16</v>
      </c>
      <c r="J608" s="246"/>
      <c r="K608" s="247"/>
      <c r="L608" s="248"/>
      <c r="M608" s="240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  <c r="AA608" s="241"/>
      <c r="AB608" s="241"/>
      <c r="AC608" s="241"/>
      <c r="AD608" s="241"/>
      <c r="AE608" s="241"/>
      <c r="AF608" s="241"/>
      <c r="AG608" s="241"/>
      <c r="AH608" s="241"/>
      <c r="AI608" s="241"/>
      <c r="AJ608" s="241"/>
      <c r="AK608" s="241"/>
      <c r="AL608" s="241"/>
      <c r="AM608" s="241"/>
    </row>
    <row r="609" ht="15.75" customHeight="1">
      <c r="A609" s="249">
        <v>9999.0</v>
      </c>
      <c r="B609" s="250">
        <v>1.0</v>
      </c>
      <c r="C609" s="251" t="s">
        <v>513</v>
      </c>
      <c r="D609" s="252"/>
      <c r="E609" s="252"/>
      <c r="F609" s="252"/>
      <c r="G609" s="252"/>
      <c r="H609" s="253">
        <f>H607+H608</f>
        <v>75.35</v>
      </c>
      <c r="I609" s="254">
        <f t="shared" si="27"/>
        <v>75.35</v>
      </c>
      <c r="J609" s="255"/>
      <c r="K609" s="252"/>
      <c r="L609" s="256"/>
      <c r="M609" s="240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  <c r="AA609" s="241"/>
      <c r="AB609" s="241"/>
      <c r="AC609" s="241"/>
      <c r="AD609" s="241"/>
      <c r="AE609" s="241"/>
      <c r="AF609" s="241"/>
      <c r="AG609" s="241"/>
      <c r="AH609" s="241"/>
      <c r="AI609" s="241"/>
      <c r="AJ609" s="241"/>
      <c r="AK609" s="241"/>
      <c r="AL609" s="241"/>
      <c r="AM609" s="241"/>
    </row>
    <row r="610" ht="15.75" customHeight="1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ht="15.75" customHeight="1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ht="15.75" customHeight="1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ht="15.75" customHeight="1">
      <c r="A613" s="1"/>
      <c r="B613" s="1"/>
      <c r="C613" s="2"/>
      <c r="D613" s="2"/>
      <c r="E613" s="2"/>
      <c r="F613" s="2"/>
      <c r="G613" s="2"/>
      <c r="H613" s="269"/>
      <c r="I613" s="2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ht="15.75" customHeight="1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ht="15.75" customHeight="1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ht="15.75" customHeight="1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ht="15.75" customHeight="1">
      <c r="A617" s="1"/>
      <c r="B617" s="1"/>
      <c r="C617" s="240"/>
      <c r="D617" s="240"/>
      <c r="E617" s="240"/>
      <c r="F617" s="240"/>
      <c r="G617" s="240"/>
      <c r="H617" s="1"/>
      <c r="I617" s="2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ht="15.75" customHeight="1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ht="15.75" customHeight="1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ht="15.75" customHeight="1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ht="15.75" customHeight="1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ht="15.75" customHeight="1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ht="15.75" customHeight="1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ht="15.75" customHeight="1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ht="15.75" customHeight="1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ht="15.75" customHeight="1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ht="15.75" customHeight="1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ht="15.75" customHeight="1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ht="15.75" customHeight="1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ht="15.75" customHeight="1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ht="15.75" customHeight="1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ht="15.75" customHeight="1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ht="15.75" customHeight="1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ht="15.75" customHeight="1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ht="15.75" customHeight="1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ht="15.75" customHeight="1">
      <c r="A636" s="2" t="s">
        <v>518</v>
      </c>
      <c r="B636" s="2" t="s">
        <v>518</v>
      </c>
      <c r="C636" s="2" t="s">
        <v>518</v>
      </c>
      <c r="D636" s="2"/>
      <c r="E636" s="2"/>
      <c r="F636" s="2" t="s">
        <v>518</v>
      </c>
      <c r="G636" s="2" t="s">
        <v>518</v>
      </c>
      <c r="H636" s="2" t="s">
        <v>518</v>
      </c>
      <c r="I636" s="2" t="s">
        <v>518</v>
      </c>
      <c r="J636" s="2" t="s">
        <v>518</v>
      </c>
      <c r="K636" s="2"/>
      <c r="L636" s="2" t="s">
        <v>518</v>
      </c>
      <c r="M636" s="2" t="s">
        <v>518</v>
      </c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</sheetData>
  <autoFilter ref="$A$6:$E$609">
    <filterColumn colId="1">
      <customFilters>
        <customFilter operator="notEqual" val="0"/>
      </customFilters>
    </filterColumn>
  </autoFilter>
  <mergeCells count="591"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544:E544"/>
    <mergeCell ref="C545:E545"/>
    <mergeCell ref="C546:E546"/>
    <mergeCell ref="C547:E547"/>
    <mergeCell ref="C548:E548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68:E568"/>
    <mergeCell ref="C569:E569"/>
    <mergeCell ref="C570:E570"/>
    <mergeCell ref="C571:E571"/>
    <mergeCell ref="C572:E572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93:E593"/>
    <mergeCell ref="C594:E594"/>
    <mergeCell ref="C595:E595"/>
    <mergeCell ref="C586:E586"/>
    <mergeCell ref="C587:E587"/>
    <mergeCell ref="C588:E588"/>
    <mergeCell ref="C589:E589"/>
    <mergeCell ref="C590:E590"/>
    <mergeCell ref="C591:E591"/>
    <mergeCell ref="C592:E592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C543:E543"/>
    <mergeCell ref="C5:H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</mergeCells>
  <printOptions horizontalCentered="1"/>
  <pageMargins bottom="0.7480314960629921" footer="0.0" header="0.0" left="0.7086614173228347" right="0.7086614173228347" top="0.7480314960629921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2011-09-13T07:43:04Z</dcterms:created>
  <dc:creator>AviSal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